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1\Landsting\Utdata\Slutlig\"/>
    </mc:Choice>
  </mc:AlternateContent>
  <bookViews>
    <workbookView xWindow="360" yWindow="576" windowWidth="11352" windowHeight="5100" tabRatio="652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5" r:id="rId8"/>
    <sheet name="Tabell 8" sheetId="22" r:id="rId9"/>
    <sheet name="Tabell 9" sheetId="2" r:id="rId10"/>
    <sheet name="Tabell 10" sheetId="24" r:id="rId11"/>
  </sheets>
  <externalReferences>
    <externalReference r:id="rId12"/>
    <externalReference r:id="rId13"/>
  </externalReferences>
  <definedNames>
    <definedName name="A" localSheetId="7">#REF!</definedName>
    <definedName name="A">#REF!</definedName>
    <definedName name="AndSthlm" localSheetId="10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10">#REF!</definedName>
    <definedName name="K_AndTät11">#REF!</definedName>
    <definedName name="K_AndUtP" localSheetId="10">#REF!</definedName>
    <definedName name="K_AndUtP">#REF!</definedName>
    <definedName name="K_IcKoll" localSheetId="10">#REF!</definedName>
    <definedName name="K_IcKoll">#REF!</definedName>
    <definedName name="K_Rotgles" localSheetId="10">#REF!</definedName>
    <definedName name="K_Rotgles">#REF!</definedName>
    <definedName name="Korr_HoS" localSheetId="10">#REF!</definedName>
    <definedName name="Korr_HoS" localSheetId="8">#REF!</definedName>
    <definedName name="Korr_HoS">[1]HoS!$F$3</definedName>
    <definedName name="KorrFaktKoll" localSheetId="10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10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10">#REF!</definedName>
    <definedName name="SnittPrimV" localSheetId="8">#REF!</definedName>
    <definedName name="SnittPrimV">#REF!</definedName>
    <definedName name="SnittSjukR" localSheetId="10">#REF!</definedName>
    <definedName name="SnittSjukR" localSheetId="8">#REF!</definedName>
    <definedName name="SnittSjukR">#REF!</definedName>
    <definedName name="SnittSmåSjH" localSheetId="10">#REF!</definedName>
    <definedName name="SnittSmåSjH" localSheetId="8">#REF!</definedName>
    <definedName name="SnittSmåSjH">#REF!</definedName>
    <definedName name="SnittÖverN" localSheetId="10">#REF!</definedName>
    <definedName name="SnittÖverN" localSheetId="8">#REF!</definedName>
    <definedName name="SnittÖverN">#REF!</definedName>
    <definedName name="TillInstGles">#REF!</definedName>
    <definedName name="TotKostLT" localSheetId="10">#REF!</definedName>
    <definedName name="TotKostLT">#REF!</definedName>
  </definedNames>
  <calcPr calcId="162913"/>
</workbook>
</file>

<file path=xl/calcChain.xml><?xml version="1.0" encoding="utf-8"?>
<calcChain xmlns="http://schemas.openxmlformats.org/spreadsheetml/2006/main">
  <c r="A30" i="5" l="1"/>
  <c r="A32" i="16"/>
  <c r="A1" i="2"/>
  <c r="A2" i="16" l="1"/>
  <c r="A34" i="2" l="1"/>
  <c r="A33" i="2"/>
  <c r="G8" i="19"/>
  <c r="F7" i="19"/>
  <c r="A2" i="19"/>
  <c r="F5" i="19"/>
  <c r="A2" i="21"/>
  <c r="A6" i="6"/>
  <c r="I3" i="16"/>
  <c r="A2" i="17"/>
  <c r="B5" i="21" l="1"/>
  <c r="R5" i="19"/>
  <c r="P5" i="19"/>
  <c r="S5" i="19"/>
  <c r="B5" i="19"/>
  <c r="Q5" i="19"/>
  <c r="T5" i="19"/>
  <c r="H7" i="19" s="1"/>
  <c r="O5" i="19"/>
  <c r="J5" i="19" s="1"/>
  <c r="B5" i="17"/>
  <c r="A2" i="7"/>
  <c r="C7" i="5"/>
  <c r="C6" i="5"/>
  <c r="B5" i="7"/>
  <c r="B4" i="5"/>
  <c r="B5" i="16"/>
  <c r="B3" i="5"/>
  <c r="B4" i="16"/>
  <c r="A5" i="6"/>
  <c r="M7" i="19" l="1"/>
  <c r="H5" i="19"/>
  <c r="M5" i="19"/>
  <c r="L7" i="19"/>
  <c r="K7" i="19"/>
  <c r="L5" i="19"/>
  <c r="K5" i="19"/>
  <c r="J7" i="19"/>
  <c r="J6" i="5"/>
  <c r="I6" i="5"/>
  <c r="G4" i="5"/>
  <c r="D7" i="5"/>
  <c r="D6" i="5"/>
  <c r="C3" i="5"/>
  <c r="A1" i="5"/>
  <c r="A43" i="6"/>
  <c r="A42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<sst xmlns="http://schemas.openxmlformats.org/spreadsheetml/2006/main" count="595" uniqueCount="300">
  <si>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</si>
  <si>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</si>
  <si>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</si>
  <si>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</si>
  <si>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</si>
  <si>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</si>
  <si>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</si>
  <si>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</si>
  <si>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</si>
  <si>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</si>
  <si>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</si>
  <si>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</si>
  <si>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</si>
  <si>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</si>
  <si>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</si>
  <si>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</si>
  <si>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</si>
  <si>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</si>
  <si>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</si>
  <si>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</si>
  <si>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</si>
  <si>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</si>
  <si>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</si>
  <si>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</si>
  <si>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</si>
  <si>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</si>
  <si>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</si>
  <si>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</si>
  <si>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</si>
  <si>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</si>
  <si>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</si>
  <si>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</si>
  <si>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</si>
  <si>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</si>
  <si>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</si>
  <si>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</si>
  <si>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</si>
  <si>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</si>
  <si>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</si>
  <si>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</si>
  <si>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</si>
  <si>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</si>
  <si>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</si>
  <si>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</si>
  <si>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</si>
  <si>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</si>
  <si>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</si>
  <si>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</si>
  <si>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</si>
  <si>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</si>
  <si>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</si>
  <si>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</si>
  <si>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</si>
  <si>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</si>
  <si>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</si>
  <si>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</si>
  <si>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</si>
  <si>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</si>
  <si>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</si>
  <si>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</si>
  <si>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</si>
  <si>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</si>
  <si>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</si>
  <si>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</si>
  <si>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</si>
  <si>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</si>
  <si>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</si>
  <si>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</si>
  <si>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</si>
  <si>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</si>
  <si>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</si>
  <si>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</si>
  <si>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</si>
  <si>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</si>
  <si>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</si>
  <si>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</si>
  <si>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</si>
  <si>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</si>
  <si>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</si>
  <si>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</si>
  <si>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</si>
  <si>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</si>
  <si>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</si>
  <si>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</si>
  <si>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</si>
  <si>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</si>
  <si>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</si>
  <si>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</si>
  <si>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</si>
  <si>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</si>
  <si>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</si>
  <si>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</si>
  <si>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</si>
  <si>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</si>
  <si>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</si>
  <si>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</si>
  <si>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</si>
  <si>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</si>
  <si>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</si>
  <si>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</si>
  <si>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</si>
  <si>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</si>
  <si>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</si>
  <si>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</si>
  <si>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</si>
  <si>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</si>
  <si>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</si>
  <si>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</si>
  <si>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</si>
  <si>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</si>
  <si>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</si>
  <si>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</si>
  <si>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</si>
  <si>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</si>
  <si>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</si>
  <si>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</si>
  <si>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</si>
  <si>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</si>
  <si>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</si>
  <si>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</si>
  <si>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</si>
  <si>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</si>
  <si>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</si>
  <si>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</si>
  <si>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</si>
  <si>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</si>
  <si>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</si>
  <si>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</si>
  <si>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</si>
  <si>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</si>
  <si>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</si>
  <si>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den 31 dec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</si>
  <si>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</si>
  <si>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</si>
  <si>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</si>
  <si>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</si>
  <si>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</si>
  <si>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</si>
  <si>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</si>
  <si>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</si>
  <si>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</si>
  <si>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</si>
  <si>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</si>
  <si>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</si>
  <si>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</si>
  <si>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</si>
  <si>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</si>
  <si>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</si>
  <si>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</si>
  <si>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</si>
  <si>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</si>
  <si>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</si>
  <si>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</si>
  <si>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</si>
  <si>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</si>
  <si>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</si>
  <si>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</si>
  <si>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</si>
  <si>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</si>
  <si>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</si>
  <si>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</si>
  <si>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</si>
  <si>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</si>
  <si>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</si>
  <si>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</si>
  <si>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</si>
  <si>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</si>
  <si>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</si>
  <si>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</si>
  <si>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</si>
  <si>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</si>
  <si>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</si>
  <si>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</si>
  <si>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2021</t>
  </si>
  <si>
    <t>utfall</t>
  </si>
  <si>
    <t>2003</t>
  </si>
  <si>
    <t>1</t>
  </si>
  <si>
    <t>95</t>
  </si>
  <si>
    <t>85</t>
  </si>
  <si>
    <t>0</t>
  </si>
  <si>
    <t>90</t>
  </si>
  <si>
    <t>115</t>
  </si>
  <si>
    <t>1,020</t>
  </si>
  <si>
    <t>1,022</t>
  </si>
  <si>
    <t>nej</t>
  </si>
  <si>
    <t>Landsting 2021_utfall_10DEC20_1008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</si>
  <si>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</si>
  <si>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</si>
  <si>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</si>
  <si>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</si>
  <si>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</si>
  <si>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</si>
  <si>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</si>
  <si>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</si>
  <si>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</si>
  <si>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</si>
  <si>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</si>
  <si>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</si>
  <si>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</si>
  <si>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</si>
  <si>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</si>
  <si>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</si>
  <si>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</si>
  <si>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</si>
  <si>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</si>
  <si>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</si>
  <si>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</si>
  <si>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</si>
  <si>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Tabell 9</t>
  </si>
  <si>
    <t>Införandebidrag och strukturbidrag</t>
  </si>
  <si>
    <t>Tabell 8</t>
  </si>
  <si>
    <t>Regleringspost</t>
  </si>
  <si>
    <t>Tabell 10</t>
  </si>
  <si>
    <t>Kommunalekonomisk utjämning, översikt åren 2006-2021</t>
  </si>
  <si>
    <t>Förfrågningar:</t>
  </si>
  <si>
    <t>Mats Rönnbacka          010 - 479 61 84</t>
  </si>
  <si>
    <t>E-post: offentlig.ekonomi@scb.se</t>
  </si>
  <si>
    <t>Tabell 8 Regleringspost 2017-2021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</si>
  <si>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</si>
  <si>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</si>
  <si>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</si>
  <si>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</si>
  <si>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</si>
  <si>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</si>
  <si>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</si>
  <si>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</si>
  <si>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</si>
  <si>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</si>
  <si>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</si>
  <si>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</si>
  <si>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</si>
  <si>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</si>
  <si>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</si>
  <si>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</si>
  <si>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</si>
  <si>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</si>
  <si>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</si>
  <si>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</si>
  <si>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</si>
  <si>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</si>
  <si>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Totalt</t>
  </si>
  <si>
    <t xml:space="preserve">Tabell 10    Kommunalekonomisk utjämning för kommuner och regioner </t>
  </si>
  <si>
    <t>utjämningsåren 2006–2021,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</si>
  <si>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</si>
  <si>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</si>
  <si>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</si>
  <si>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</si>
  <si>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</si>
  <si>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</si>
  <si>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</si>
  <si>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</si>
  <si>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</si>
  <si>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</si>
  <si>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</si>
  <si>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</si>
  <si>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</si>
  <si>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</si>
  <si>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</si>
  <si>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</si>
  <si>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</si>
  <si>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</si>
  <si>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</si>
  <si>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</si>
  <si>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</si>
  <si>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</si>
  <si>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</si>
  <si>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</si>
  <si>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</si>
  <si>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</si>
  <si>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</si>
  <si>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</si>
  <si>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</si>
  <si>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</si>
  <si>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</si>
  <si>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</si>
  <si>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</si>
  <si>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</si>
  <si>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</si>
  <si>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</si>
  <si>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 xml:space="preserve">1) För Stockholms län gäller dock att 60 procent av den beräknade kollektivtrafikkostnaden tillfaller regionen. </t>
  </si>
  <si>
    <t>Tabell 7  Införandebidrag åren 2020-2022 samt strukturbidrag</t>
  </si>
  <si>
    <t>Kommunalekonomisk</t>
  </si>
  <si>
    <t>Bidrags-</t>
  </si>
  <si>
    <t>Införandebidrag avseende</t>
  </si>
  <si>
    <t>Strukturbidrag, kr/inv</t>
  </si>
  <si>
    <t>den 1 nov.</t>
  </si>
  <si>
    <t>utjämning 2019</t>
  </si>
  <si>
    <t>förändring,</t>
  </si>
  <si>
    <t xml:space="preserve"> 2020 års förändringar, kr/inv</t>
  </si>
  <si>
    <t>Små</t>
  </si>
  <si>
    <t xml:space="preserve">Kommun utanför </t>
  </si>
  <si>
    <t>Slutlig</t>
  </si>
  <si>
    <t>Utfall enligt</t>
  </si>
  <si>
    <t>kronor/</t>
  </si>
  <si>
    <t>landsting</t>
  </si>
  <si>
    <t>minskning</t>
  </si>
  <si>
    <t>struktur-</t>
  </si>
  <si>
    <t>ny modell</t>
  </si>
  <si>
    <t>Kronor per invånare</t>
  </si>
  <si>
    <t>Gotlands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</si>
</sst>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"/>
    <numFmt numFmtId="179" formatCode="#,##0.000000"/>
    <numFmt numFmtId="180" formatCode="0.000000"/>
    <numFmt numFmtId="181" formatCode="0.0%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</cellStyleXfs>
  <cellXfs count="34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9" fontId="2" fillId="0" borderId="0" xfId="7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3" fontId="2" fillId="0" borderId="0" xfId="7" applyNumberFormat="1" applyFont="1" applyBorder="1"/>
    <xf numFmtId="10" fontId="2" fillId="0" borderId="0" xfId="7" applyNumberFormat="1" applyFont="1" applyBorder="1"/>
    <xf numFmtId="180" fontId="2" fillId="0" borderId="0" xfId="2" applyNumberFormat="1" applyFont="1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9" fillId="0" borderId="0" xfId="8" applyFont="1" applyBorder="1"/>
    <xf numFmtId="0" fontId="2" fillId="0" borderId="0" xfId="9"/>
    <xf numFmtId="0" fontId="2" fillId="0" borderId="3" xfId="9" applyBorder="1"/>
    <xf numFmtId="0" fontId="2" fillId="0" borderId="1" xfId="9" applyBorder="1"/>
    <xf numFmtId="0" fontId="2" fillId="0" borderId="1" xfId="9" applyBorder="1" applyAlignment="1">
      <alignment horizontal="center"/>
    </xf>
    <xf numFmtId="0" fontId="2" fillId="0" borderId="0" xfId="9" applyFont="1"/>
    <xf numFmtId="3" fontId="2" fillId="0" borderId="0" xfId="9" applyNumberFormat="1" applyFont="1"/>
    <xf numFmtId="3" fontId="2" fillId="0" borderId="0" xfId="9" applyNumberFormat="1" applyFont="1" applyFill="1"/>
    <xf numFmtId="0" fontId="2" fillId="0" borderId="0" xfId="9" applyFont="1" applyAlignment="1">
      <alignment wrapText="1"/>
    </xf>
    <xf numFmtId="0" fontId="2" fillId="0" borderId="12" xfId="9" applyFont="1" applyBorder="1"/>
    <xf numFmtId="4" fontId="2" fillId="0" borderId="12" xfId="9" applyNumberFormat="1" applyFont="1" applyBorder="1"/>
    <xf numFmtId="4" fontId="2" fillId="0" borderId="12" xfId="9" applyNumberFormat="1" applyFont="1" applyFill="1" applyBorder="1"/>
    <xf numFmtId="0" fontId="33" fillId="0" borderId="0" xfId="9" applyFont="1"/>
    <xf numFmtId="0" fontId="2" fillId="0" borderId="0" xfId="9" applyFont="1" applyFill="1"/>
    <xf numFmtId="0" fontId="10" fillId="0" borderId="0" xfId="9" applyFont="1"/>
    <xf numFmtId="0" fontId="34" fillId="0" borderId="0" xfId="9" applyFont="1"/>
    <xf numFmtId="0" fontId="10" fillId="0" borderId="2" xfId="9" applyFont="1" applyBorder="1"/>
    <xf numFmtId="0" fontId="34" fillId="0" borderId="2" xfId="9" applyFont="1" applyBorder="1"/>
    <xf numFmtId="3" fontId="10" fillId="0" borderId="2" xfId="9" applyNumberFormat="1" applyFont="1" applyBorder="1" applyAlignment="1">
      <alignment horizontal="right"/>
    </xf>
    <xf numFmtId="3" fontId="10" fillId="0" borderId="2" xfId="9" applyNumberFormat="1" applyFont="1" applyFill="1" applyBorder="1" applyAlignment="1">
      <alignment horizontal="right"/>
    </xf>
    <xf numFmtId="0" fontId="7" fillId="0" borderId="0" xfId="9" applyFont="1"/>
    <xf numFmtId="0" fontId="7" fillId="0" borderId="0" xfId="9" applyFont="1" applyBorder="1"/>
    <xf numFmtId="0" fontId="35" fillId="0" borderId="0" xfId="9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9" applyFont="1" applyBorder="1"/>
    <xf numFmtId="0" fontId="2" fillId="0" borderId="0" xfId="9" applyFont="1" applyBorder="1" applyAlignment="1">
      <alignment wrapText="1"/>
    </xf>
    <xf numFmtId="3" fontId="2" fillId="0" borderId="0" xfId="9" applyNumberFormat="1" applyFont="1" applyBorder="1"/>
    <xf numFmtId="0" fontId="10" fillId="0" borderId="0" xfId="9" applyFont="1" applyBorder="1"/>
    <xf numFmtId="3" fontId="10" fillId="0" borderId="0" xfId="9" applyNumberFormat="1" applyFont="1" applyBorder="1"/>
    <xf numFmtId="0" fontId="2" fillId="0" borderId="0" xfId="9" applyBorder="1"/>
    <xf numFmtId="0" fontId="35" fillId="0" borderId="0" xfId="9" applyFont="1" applyBorder="1" applyAlignment="1">
      <alignment horizontal="center"/>
    </xf>
    <xf numFmtId="0" fontId="35" fillId="0" borderId="0" xfId="9" applyFont="1" applyBorder="1" applyAlignment="1">
      <alignment horizontal="right"/>
    </xf>
    <xf numFmtId="181" fontId="2" fillId="0" borderId="0" xfId="10" applyNumberFormat="1" applyFont="1" applyBorder="1"/>
    <xf numFmtId="0" fontId="9" fillId="0" borderId="0" xfId="11" applyFont="1"/>
    <xf numFmtId="0" fontId="23" fillId="0" borderId="0" xfId="0" applyFont="1"/>
    <xf numFmtId="0" fontId="23" fillId="0" borderId="0" xfId="0" applyFont="1" applyAlignment="1">
      <alignment horizontal="right"/>
    </xf>
    <xf numFmtId="3" fontId="36" fillId="0" borderId="0" xfId="11" applyNumberFormat="1" applyFont="1"/>
    <xf numFmtId="3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3" fillId="0" borderId="0" xfId="0" applyFont="1" applyBorder="1"/>
    <xf numFmtId="0" fontId="0" fillId="0" borderId="0" xfId="0" applyBorder="1" applyAlignment="1">
      <alignment horizontal="right"/>
    </xf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3" fontId="0" fillId="0" borderId="0" xfId="0" applyNumberFormat="1" applyBorder="1"/>
    <xf numFmtId="3" fontId="0" fillId="0" borderId="0" xfId="0" applyNumberFormat="1" applyFill="1" applyBorder="1"/>
    <xf numFmtId="3" fontId="0" fillId="0" borderId="0" xfId="0" applyNumberFormat="1" applyBorder="1" applyAlignment="1">
      <alignment horizontal="right"/>
    </xf>
    <xf numFmtId="49" fontId="33" fillId="0" borderId="0" xfId="0" quotePrefix="1" applyNumberFormat="1" applyFont="1" applyBorder="1" applyAlignment="1">
      <alignment horizontal="left"/>
    </xf>
    <xf numFmtId="3" fontId="37" fillId="0" borderId="0" xfId="0" applyNumberFormat="1" applyFont="1" applyFill="1" applyBorder="1"/>
    <xf numFmtId="3" fontId="0" fillId="0" borderId="0" xfId="0" applyNumberFormat="1" applyFill="1" applyBorder="1" applyAlignment="1">
      <alignment horizontal="right"/>
    </xf>
    <xf numFmtId="0" fontId="2" fillId="0" borderId="0" xfId="2" applyFont="1" applyBorder="1" applyAlignment="1"/>
    <xf numFmtId="3" fontId="0" fillId="0" borderId="1" xfId="0" quotePrefix="1" applyNumberFormat="1" applyBorder="1"/>
    <xf numFmtId="3" fontId="37" fillId="0" borderId="1" xfId="0" applyNumberFormat="1" applyFont="1" applyFill="1" applyBorder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8" fillId="0" borderId="0" xfId="11" applyFont="1" applyFill="1" applyBorder="1"/>
    <xf numFmtId="0" fontId="10" fillId="0" borderId="0" xfId="0" applyFont="1" applyBorder="1"/>
    <xf numFmtId="0" fontId="34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" fillId="0" borderId="0" xfId="2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11" applyFont="1" applyFill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9" fillId="0" borderId="2" xfId="12" applyFont="1" applyBorder="1"/>
    <xf numFmtId="0" fontId="2" fillId="0" borderId="2" xfId="12" applyBorder="1"/>
    <xf numFmtId="0" fontId="2" fillId="0" borderId="0" xfId="12"/>
    <xf numFmtId="0" fontId="2" fillId="0" borderId="0" xfId="12" applyAlignment="1">
      <alignment horizontal="right"/>
    </xf>
    <xf numFmtId="0" fontId="2" fillId="0" borderId="0" xfId="12" applyBorder="1" applyAlignment="1">
      <alignment horizontal="center"/>
    </xf>
    <xf numFmtId="0" fontId="2" fillId="0" borderId="4" xfId="12" applyBorder="1" applyAlignment="1">
      <alignment horizontal="center"/>
    </xf>
    <xf numFmtId="1" fontId="2" fillId="0" borderId="0" xfId="12" quotePrefix="1" applyNumberFormat="1" applyAlignment="1">
      <alignment horizontal="right"/>
    </xf>
    <xf numFmtId="0" fontId="2" fillId="0" borderId="1" xfId="12" applyBorder="1"/>
    <xf numFmtId="0" fontId="2" fillId="0" borderId="1" xfId="12" applyFont="1" applyBorder="1" applyAlignment="1">
      <alignment horizontal="center"/>
    </xf>
    <xf numFmtId="0" fontId="2" fillId="0" borderId="1" xfId="12" applyBorder="1" applyAlignment="1">
      <alignment horizontal="center"/>
    </xf>
    <xf numFmtId="0" fontId="2" fillId="0" borderId="0" xfId="12" applyFont="1" applyAlignment="1">
      <alignment horizontal="right"/>
    </xf>
    <xf numFmtId="1" fontId="2" fillId="0" borderId="0" xfId="12" applyNumberForma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2" fillId="0" borderId="0" xfId="12" applyBorder="1"/>
    <xf numFmtId="0" fontId="10" fillId="0" borderId="0" xfId="12" applyFont="1" applyBorder="1"/>
    <xf numFmtId="0" fontId="2" fillId="0" borderId="0" xfId="12" applyBorder="1" applyAlignment="1">
      <alignment horizontal="right"/>
    </xf>
    <xf numFmtId="0" fontId="10" fillId="0" borderId="1" xfId="12" applyFont="1" applyBorder="1"/>
    <xf numFmtId="3" fontId="10" fillId="0" borderId="1" xfId="12" applyNumberFormat="1" applyFont="1" applyBorder="1"/>
    <xf numFmtId="3" fontId="2" fillId="0" borderId="0" xfId="12" applyNumberFormat="1"/>
    <xf numFmtId="0" fontId="5" fillId="0" borderId="2" xfId="4" applyBorder="1"/>
  </cellXfs>
  <cellStyles count="13">
    <cellStyle name="Normal" xfId="0" builtinId="0" customBuiltin="1"/>
    <cellStyle name="Normal 2" xfId="2"/>
    <cellStyle name="Normal 3" xfId="12"/>
    <cellStyle name="Normal 4" xfId="9"/>
    <cellStyle name="Normal 5" xfId="1"/>
    <cellStyle name="Normal_Blad1" xfId="11"/>
    <cellStyle name="Normal_Kommuner och landsting, bilagor2005_dec" xfId="8"/>
    <cellStyle name="Normal_Landsting 2005_dec" xfId="4"/>
    <cellStyle name="Normal_Ny modell Kolltrafik" xfId="6"/>
    <cellStyle name="Normal_Tabell 2_1" xfId="3"/>
    <cellStyle name="Procent" xfId="7" builtinId="5"/>
    <cellStyle name="Procent 2" xfId="10"/>
    <cellStyle name="Tusental 2" xfId="5"/>
  </cellStyles>
  <dxfs count="16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Utj&#228;mnings&#229;r2021/Landsting/Utdata/Prelimin&#228;r/Kommunalekonomisk%20utj&#228;mning%20f&#246;r%20landsting%202021,%20prelimin&#228;rt%20utf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7"/>
      <sheetName val="Tabell 8"/>
      <sheetName val="Tabell 9"/>
      <sheetName val="Tabell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58"/>
  <sheetViews>
    <sheetView showGridLines="0" tabSelected="1" zoomScaleNormal="100" workbookViewId="0"/>
  </sheetViews>
  <sheetFormatPr defaultColWidth="0" defaultRowHeight="13.2" zeroHeight="1" x14ac:dyDescent="0.25"/>
  <cols>
    <col min="1" max="1" width="8.88671875" customWidth="1"/>
    <col min="2" max="2" width="38.6640625" customWidth="1"/>
    <col min="3" max="6" width="9.109375" customWidth="1"/>
    <col min="7" max="12" width="9.109375" hidden="1" customWidth="1"/>
  </cols>
  <sheetData>
    <row r="1" spans="1:256" x14ac:dyDescent="0.25">
      <c r="A1" s="1" t="s">
        <v>75</v>
      </c>
      <c r="B1" s="1"/>
      <c r="C1" s="1"/>
    </row>
    <row r="2" spans="1:256" x14ac:dyDescent="0.25">
      <c r="A2" s="1" t="s">
        <v>76</v>
      </c>
      <c r="B2" s="1"/>
      <c r="C2" s="1"/>
    </row>
    <row r="3" spans="1:256" x14ac:dyDescent="0.25"/>
    <row r="4" spans="1:256" ht="25.8" x14ac:dyDescent="0.5">
      <c r="A4" s="74" t="s">
        <v>171</v>
      </c>
      <c r="B4" s="75"/>
    </row>
    <row r="5" spans="1:256" ht="18" x14ac:dyDescent="0.35">
      <c r="A5" s="76" t="str">
        <f>"Utjämningsår "&amp;C27&amp;""</f>
        <v>Utjämningsår 2021</v>
      </c>
      <c r="B5" s="75"/>
    </row>
    <row r="6" spans="1:256" ht="18" x14ac:dyDescent="0.35">
      <c r="A6" s="76" t="str">
        <f>IF(Innehåll!C28="utfall","Utfall","Preliminärt utfall")</f>
        <v>Utfall</v>
      </c>
      <c r="B6" s="75"/>
    </row>
    <row r="7" spans="1:256" ht="13.8" x14ac:dyDescent="0.3">
      <c r="A7" s="75"/>
      <c r="B7" s="75"/>
    </row>
    <row r="8" spans="1:256" ht="13.8" x14ac:dyDescent="0.3">
      <c r="A8" s="75"/>
      <c r="B8" s="75"/>
    </row>
    <row r="9" spans="1:256" s="2" customFormat="1" ht="15.6" x14ac:dyDescent="0.3">
      <c r="A9" s="77" t="s">
        <v>0</v>
      </c>
      <c r="B9" s="78"/>
    </row>
    <row r="10" spans="1:256" ht="14.4" x14ac:dyDescent="0.3">
      <c r="A10" s="79" t="s">
        <v>77</v>
      </c>
      <c r="B10" s="79" t="s">
        <v>171</v>
      </c>
    </row>
    <row r="11" spans="1:256" ht="14.4" x14ac:dyDescent="0.3">
      <c r="A11" s="79" t="s">
        <v>78</v>
      </c>
      <c r="B11" s="79" t="s">
        <v>80</v>
      </c>
    </row>
    <row r="12" spans="1:256" ht="15.6" x14ac:dyDescent="0.3">
      <c r="A12" s="79" t="s">
        <v>79</v>
      </c>
      <c r="B12" s="79" t="s">
        <v>82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14.4" x14ac:dyDescent="0.3">
      <c r="A13" s="79" t="s">
        <v>81</v>
      </c>
      <c r="B13" s="79" t="s">
        <v>86</v>
      </c>
    </row>
    <row r="14" spans="1:256" ht="14.4" x14ac:dyDescent="0.3">
      <c r="A14" s="79" t="s">
        <v>83</v>
      </c>
      <c r="B14" s="79" t="s">
        <v>87</v>
      </c>
    </row>
    <row r="15" spans="1:256" ht="14.4" x14ac:dyDescent="0.3">
      <c r="A15" s="79" t="s">
        <v>84</v>
      </c>
      <c r="B15" s="79" t="s">
        <v>88</v>
      </c>
    </row>
    <row r="16" spans="1:256" x14ac:dyDescent="0.25">
      <c r="A16" t="s">
        <v>85</v>
      </c>
      <c r="B16" t="s">
        <v>209</v>
      </c>
    </row>
    <row r="17" spans="1:12" ht="14.4" x14ac:dyDescent="0.3">
      <c r="A17" s="79" t="s">
        <v>210</v>
      </c>
      <c r="B17" s="80" t="s">
        <v>211</v>
      </c>
    </row>
    <row r="18" spans="1:12" ht="14.4" x14ac:dyDescent="0.3">
      <c r="A18" s="79" t="s">
        <v>208</v>
      </c>
      <c r="B18" s="80" t="s">
        <v>1</v>
      </c>
    </row>
    <row r="19" spans="1:12" ht="14.4" x14ac:dyDescent="0.3">
      <c r="A19" s="79" t="s">
        <v>212</v>
      </c>
      <c r="B19" s="80" t="s">
        <v>213</v>
      </c>
    </row>
    <row r="20" spans="1:12" ht="14.4" x14ac:dyDescent="0.3">
      <c r="A20" s="79"/>
      <c r="B20" s="80"/>
    </row>
    <row r="21" spans="1:12" ht="14.4" x14ac:dyDescent="0.3">
      <c r="A21" s="79" t="s">
        <v>214</v>
      </c>
      <c r="B21" s="80"/>
    </row>
    <row r="22" spans="1:12" ht="14.4" x14ac:dyDescent="0.3">
      <c r="A22" s="79" t="s">
        <v>215</v>
      </c>
      <c r="B22" s="80"/>
    </row>
    <row r="23" spans="1:12" ht="14.4" x14ac:dyDescent="0.3">
      <c r="A23" s="79"/>
      <c r="B23" s="80"/>
    </row>
    <row r="24" spans="1:12" ht="14.4" x14ac:dyDescent="0.3">
      <c r="A24" s="80" t="s">
        <v>216</v>
      </c>
    </row>
    <row r="25" spans="1:12" ht="13.8" x14ac:dyDescent="0.25">
      <c r="A25" s="81"/>
      <c r="B25" s="81"/>
    </row>
    <row r="26" spans="1:12" ht="15.6" hidden="1" x14ac:dyDescent="0.3">
      <c r="A26" s="77" t="s">
        <v>67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8" hidden="1" customHeight="1" x14ac:dyDescent="0.3">
      <c r="A27" s="79" t="s">
        <v>2</v>
      </c>
      <c r="B27" s="79"/>
      <c r="C27" s="191" t="s">
        <v>173</v>
      </c>
    </row>
    <row r="28" spans="1:12" ht="14.4" hidden="1" x14ac:dyDescent="0.3">
      <c r="A28" s="79" t="s">
        <v>44</v>
      </c>
      <c r="B28" s="79"/>
      <c r="C28" s="20" t="s">
        <v>174</v>
      </c>
    </row>
    <row r="29" spans="1:12" ht="14.4" hidden="1" x14ac:dyDescent="0.3">
      <c r="A29" s="79" t="s">
        <v>4</v>
      </c>
      <c r="B29" s="79"/>
      <c r="C29" s="20" t="s">
        <v>175</v>
      </c>
    </row>
    <row r="30" spans="1:12" ht="19.5" hidden="1" customHeight="1" x14ac:dyDescent="0.3">
      <c r="A30" s="79" t="s">
        <v>3</v>
      </c>
      <c r="B30" s="79"/>
      <c r="C30" s="20" t="s">
        <v>176</v>
      </c>
    </row>
    <row r="31" spans="1:12" ht="14.4" hidden="1" x14ac:dyDescent="0.3">
      <c r="A31" s="79" t="s">
        <v>5</v>
      </c>
      <c r="B31" s="79"/>
      <c r="C31" s="20" t="s">
        <v>176</v>
      </c>
    </row>
    <row r="32" spans="1:12" ht="19.5" hidden="1" customHeight="1" x14ac:dyDescent="0.3">
      <c r="A32" s="79" t="s">
        <v>6</v>
      </c>
      <c r="B32" s="79"/>
      <c r="C32" s="20" t="s">
        <v>177</v>
      </c>
    </row>
    <row r="33" spans="1:12" ht="14.4" hidden="1" x14ac:dyDescent="0.3">
      <c r="A33" s="79" t="s">
        <v>7</v>
      </c>
      <c r="B33" s="79"/>
      <c r="C33" s="20" t="s">
        <v>178</v>
      </c>
    </row>
    <row r="34" spans="1:12" ht="14.4" hidden="1" x14ac:dyDescent="0.3">
      <c r="A34" s="79" t="s">
        <v>8</v>
      </c>
      <c r="B34" s="79"/>
      <c r="C34" s="20" t="s">
        <v>179</v>
      </c>
    </row>
    <row r="35" spans="1:12" ht="19.5" hidden="1" customHeight="1" x14ac:dyDescent="0.3">
      <c r="A35" s="79" t="s">
        <v>11</v>
      </c>
      <c r="B35" s="79"/>
      <c r="C35" s="20" t="s">
        <v>180</v>
      </c>
    </row>
    <row r="36" spans="1:12" ht="14.4" hidden="1" x14ac:dyDescent="0.3">
      <c r="A36" s="79" t="s">
        <v>9</v>
      </c>
      <c r="B36" s="79"/>
      <c r="C36" s="20" t="s">
        <v>178</v>
      </c>
    </row>
    <row r="37" spans="1:12" ht="14.4" hidden="1" x14ac:dyDescent="0.3">
      <c r="A37" s="79" t="s">
        <v>10</v>
      </c>
      <c r="B37" s="79"/>
      <c r="C37" s="20" t="s">
        <v>179</v>
      </c>
    </row>
    <row r="38" spans="1:12" ht="19.5" hidden="1" customHeight="1" x14ac:dyDescent="0.3">
      <c r="A38" s="79" t="s">
        <v>12</v>
      </c>
      <c r="B38" s="79"/>
      <c r="C38" s="20" t="s">
        <v>181</v>
      </c>
    </row>
    <row r="39" spans="1:12" ht="14.4" hidden="1" x14ac:dyDescent="0.3">
      <c r="A39" s="79" t="s">
        <v>13</v>
      </c>
      <c r="B39" s="79"/>
      <c r="C39" s="20" t="s">
        <v>179</v>
      </c>
    </row>
    <row r="40" spans="1:12" ht="19.5" hidden="1" customHeight="1" x14ac:dyDescent="0.3">
      <c r="A40" s="79" t="s">
        <v>15</v>
      </c>
      <c r="B40" s="79"/>
      <c r="C40" s="20" t="s">
        <v>181</v>
      </c>
    </row>
    <row r="41" spans="1:12" ht="14.4" hidden="1" x14ac:dyDescent="0.3">
      <c r="A41" s="79" t="s">
        <v>14</v>
      </c>
      <c r="B41" s="79"/>
      <c r="C41" s="20" t="s">
        <v>179</v>
      </c>
    </row>
    <row r="42" spans="1:12" ht="19.5" hidden="1" customHeight="1" x14ac:dyDescent="0.3">
      <c r="A42" s="79" t="str">
        <f>"Uppräkningsfaktor för skatteunderlaget "&amp;C27</f>
        <v>Uppräkningsfaktor för skatteunderlaget 2021</v>
      </c>
      <c r="B42" s="79"/>
      <c r="C42" s="20" t="s">
        <v>182</v>
      </c>
    </row>
    <row r="43" spans="1:12" ht="14.4" hidden="1" x14ac:dyDescent="0.3">
      <c r="A43" s="79" t="str">
        <f>"Uppräkningsfaktor för skatteunderlaget "&amp;C27+1</f>
        <v>Uppräkningsfaktor för skatteunderlaget 2022</v>
      </c>
      <c r="B43" s="79"/>
      <c r="C43" s="20" t="s">
        <v>183</v>
      </c>
    </row>
    <row r="44" spans="1:12" ht="14.4" hidden="1" x14ac:dyDescent="0.3">
      <c r="A44" s="79" t="s">
        <v>98</v>
      </c>
      <c r="B44" s="70"/>
      <c r="C44" s="20" t="s">
        <v>184</v>
      </c>
      <c r="D44" s="70"/>
      <c r="E44" s="70"/>
      <c r="F44" s="70"/>
      <c r="G44" s="70"/>
      <c r="H44" s="70"/>
      <c r="I44" s="2"/>
      <c r="J44" s="2"/>
      <c r="K44" s="2"/>
      <c r="L44" s="2"/>
    </row>
    <row r="45" spans="1:12" ht="14.4" hidden="1" x14ac:dyDescent="0.3">
      <c r="A45" s="79" t="s">
        <v>99</v>
      </c>
      <c r="B45" s="70"/>
      <c r="C45" s="20" t="s">
        <v>184</v>
      </c>
      <c r="D45" s="70"/>
      <c r="E45" s="70"/>
      <c r="F45" s="70"/>
      <c r="G45" s="70"/>
      <c r="H45" s="70"/>
    </row>
    <row r="46" spans="1:12" hidden="1" x14ac:dyDescent="0.25">
      <c r="C46" s="20" t="s">
        <v>185</v>
      </c>
    </row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>
      <selection activeCell="A2" sqref="A2"/>
    </sheetView>
  </sheetViews>
  <sheetFormatPr defaultColWidth="0" defaultRowHeight="0" customHeight="1" zeroHeight="1" x14ac:dyDescent="0.25"/>
  <cols>
    <col min="1" max="1" width="16.109375" style="163" customWidth="1"/>
    <col min="2" max="2" width="9.5546875" style="163" customWidth="1"/>
    <col min="3" max="5" width="9.109375" style="163" customWidth="1"/>
    <col min="6" max="7" width="8.33203125" style="163" customWidth="1"/>
    <col min="8" max="11" width="9.109375" style="163" customWidth="1"/>
    <col min="12" max="12" width="2.6640625" style="163" customWidth="1"/>
    <col min="13" max="14" width="9.109375" style="163" customWidth="1"/>
    <col min="15" max="16384" width="9.109375" style="163" hidden="1"/>
  </cols>
  <sheetData>
    <row r="1" spans="1:16380" ht="16.2" thickBot="1" x14ac:dyDescent="0.35">
      <c r="A1" s="158" t="str">
        <f>"Tabell 9 Länsvisa skattesatser, utjämningsåret "&amp;Innehåll!C27&amp;", procent"</f>
        <v>Tabell 9 Länsvisa skattesatser, utjämningsåret 2021, procent</v>
      </c>
      <c r="B1" s="159"/>
      <c r="C1" s="159"/>
      <c r="D1" s="159"/>
      <c r="E1" s="159"/>
      <c r="F1" s="159"/>
      <c r="G1" s="160"/>
      <c r="H1" s="160"/>
      <c r="I1" s="160"/>
      <c r="J1" s="159"/>
      <c r="K1" s="159"/>
      <c r="L1" s="161"/>
      <c r="M1" s="161"/>
      <c r="N1" s="159"/>
    </row>
    <row r="2" spans="1:16380" ht="13.2" x14ac:dyDescent="0.25">
      <c r="A2" s="164" t="s">
        <v>16</v>
      </c>
      <c r="B2" s="165" t="s">
        <v>17</v>
      </c>
      <c r="C2" s="312" t="s">
        <v>18</v>
      </c>
      <c r="D2" s="312"/>
      <c r="E2" s="165" t="s">
        <v>19</v>
      </c>
      <c r="F2" s="312" t="s">
        <v>18</v>
      </c>
      <c r="G2" s="313"/>
      <c r="H2" s="166" t="s">
        <v>20</v>
      </c>
      <c r="I2" s="166" t="s">
        <v>20</v>
      </c>
      <c r="J2" s="314" t="str">
        <f>"Länsvis skattesats "&amp;Innehåll!C27&amp;" för"</f>
        <v>Länsvis skattesats 2021 för</v>
      </c>
      <c r="K2" s="315"/>
      <c r="L2" s="315"/>
      <c r="M2" s="315"/>
      <c r="N2" s="315"/>
    </row>
    <row r="3" spans="1:16380" ht="13.2" x14ac:dyDescent="0.25">
      <c r="A3" s="159"/>
      <c r="B3" s="167" t="s">
        <v>34</v>
      </c>
      <c r="C3" s="168" t="str">
        <f>Innehåll!C32&amp;"%"</f>
        <v>95%</v>
      </c>
      <c r="D3" s="168" t="str">
        <f>Innehåll!C33&amp;"%"</f>
        <v>85%</v>
      </c>
      <c r="E3" s="167" t="s">
        <v>21</v>
      </c>
      <c r="F3" s="168" t="str">
        <f>Innehåll!C35&amp;"%"</f>
        <v>90%</v>
      </c>
      <c r="G3" s="168" t="str">
        <f>Innehåll!C36&amp;"%"</f>
        <v>85%</v>
      </c>
      <c r="H3" s="169" t="s">
        <v>22</v>
      </c>
      <c r="I3" s="169" t="s">
        <v>22</v>
      </c>
      <c r="J3" s="316" t="s">
        <v>23</v>
      </c>
      <c r="K3" s="316"/>
      <c r="L3" s="170"/>
      <c r="M3" s="317" t="s">
        <v>23</v>
      </c>
      <c r="N3" s="317"/>
    </row>
    <row r="4" spans="1:16380" ht="13.2" x14ac:dyDescent="0.25">
      <c r="A4" s="159" t="s">
        <v>24</v>
      </c>
      <c r="B4" s="167" t="s">
        <v>25</v>
      </c>
      <c r="C4" s="159"/>
      <c r="D4" s="159"/>
      <c r="E4" s="167" t="s">
        <v>25</v>
      </c>
      <c r="F4" s="160"/>
      <c r="G4" s="160"/>
      <c r="H4" s="169" t="s">
        <v>26</v>
      </c>
      <c r="I4" s="169" t="s">
        <v>26</v>
      </c>
      <c r="J4" s="311" t="s">
        <v>27</v>
      </c>
      <c r="K4" s="311"/>
      <c r="L4" s="171"/>
      <c r="M4" s="311" t="s">
        <v>28</v>
      </c>
      <c r="N4" s="311"/>
    </row>
    <row r="5" spans="1:16380" ht="13.2" x14ac:dyDescent="0.25">
      <c r="A5" s="159" t="s">
        <v>170</v>
      </c>
      <c r="B5" s="167" t="s">
        <v>29</v>
      </c>
      <c r="C5" s="159"/>
      <c r="D5" s="159"/>
      <c r="E5" s="167" t="s">
        <v>29</v>
      </c>
      <c r="F5" s="160"/>
      <c r="G5" s="160"/>
      <c r="H5" s="169" t="s">
        <v>30</v>
      </c>
      <c r="I5" s="169" t="s">
        <v>30</v>
      </c>
      <c r="J5" s="167" t="s">
        <v>17</v>
      </c>
      <c r="K5" s="167" t="s">
        <v>19</v>
      </c>
      <c r="L5" s="171"/>
      <c r="M5" s="167" t="s">
        <v>17</v>
      </c>
      <c r="N5" s="167" t="s">
        <v>19</v>
      </c>
    </row>
    <row r="6" spans="1:16380" ht="15.6" x14ac:dyDescent="0.25">
      <c r="A6" s="172"/>
      <c r="B6" s="173" t="s">
        <v>22</v>
      </c>
      <c r="C6" s="174"/>
      <c r="D6" s="174"/>
      <c r="E6" s="173" t="s">
        <v>22</v>
      </c>
      <c r="F6" s="175"/>
      <c r="G6" s="175"/>
      <c r="H6" s="176" t="s">
        <v>31</v>
      </c>
      <c r="I6" s="177" t="str">
        <f>Innehåll!C29+1&amp;"-"</f>
        <v>2004-</v>
      </c>
      <c r="J6" s="167" t="s">
        <v>32</v>
      </c>
      <c r="K6" s="167" t="s">
        <v>33</v>
      </c>
      <c r="L6" s="171"/>
      <c r="M6" s="167" t="s">
        <v>32</v>
      </c>
      <c r="N6" s="167" t="s">
        <v>33</v>
      </c>
    </row>
    <row r="7" spans="1:16380" ht="15.6" x14ac:dyDescent="0.25">
      <c r="A7" s="174"/>
      <c r="B7" s="173" t="s">
        <v>35</v>
      </c>
      <c r="C7" s="174"/>
      <c r="D7" s="174"/>
      <c r="E7" s="173" t="s">
        <v>35</v>
      </c>
      <c r="F7" s="175"/>
      <c r="G7" s="175"/>
      <c r="H7" s="177" t="str">
        <f>Innehåll!C29</f>
        <v>2003</v>
      </c>
      <c r="I7" s="178" t="str">
        <f>Innehåll!C27</f>
        <v>2021</v>
      </c>
      <c r="J7" s="179" t="str">
        <f>"("&amp;Innehåll!C32&amp;"%)"</f>
        <v>(95%)</v>
      </c>
      <c r="K7" s="179" t="str">
        <f>"("&amp;Innehåll!C35&amp;"%)"</f>
        <v>(90%)</v>
      </c>
      <c r="L7" s="170"/>
      <c r="M7" s="179" t="str">
        <f>"("&amp;Innehåll!C33&amp;"%)"</f>
        <v>(85%)</v>
      </c>
      <c r="N7" s="179" t="str">
        <f>"("&amp;Innehåll!C36&amp;"%)"</f>
        <v>(85%)</v>
      </c>
    </row>
    <row r="8" spans="1:16380" ht="13.2" x14ac:dyDescent="0.25">
      <c r="A8" s="180"/>
      <c r="B8" s="181" t="str">
        <f>Innehåll!C29</f>
        <v>2003</v>
      </c>
      <c r="C8" s="180"/>
      <c r="D8" s="180"/>
      <c r="E8" s="181" t="str">
        <f>Innehåll!C29</f>
        <v>2003</v>
      </c>
      <c r="F8" s="182"/>
      <c r="G8" s="182"/>
      <c r="H8" s="182"/>
      <c r="I8" s="182"/>
      <c r="J8" s="11"/>
      <c r="K8" s="11"/>
      <c r="L8" s="183"/>
      <c r="M8" s="11"/>
      <c r="N8" s="11"/>
    </row>
    <row r="9" spans="1:16380" customFormat="1" ht="18" customHeight="1" x14ac:dyDescent="0.25">
      <c r="A9" s="8" t="s">
        <v>187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71"/>
      <c r="M9" s="71">
        <v>16.98</v>
      </c>
      <c r="N9" s="71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3.2" x14ac:dyDescent="0.25">
      <c r="A10" s="8" t="s">
        <v>188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71"/>
      <c r="M10" s="71">
        <v>17.07</v>
      </c>
      <c r="N10" s="71">
        <v>9.42</v>
      </c>
    </row>
    <row r="11" spans="1:16380" customFormat="1" ht="13.2" x14ac:dyDescent="0.25">
      <c r="A11" s="8" t="s">
        <v>189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71"/>
      <c r="M11" s="71">
        <v>17.8</v>
      </c>
      <c r="N11" s="71">
        <v>8.69</v>
      </c>
    </row>
    <row r="12" spans="1:16380" customFormat="1" ht="13.2" x14ac:dyDescent="0.25">
      <c r="A12" s="8" t="s">
        <v>190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71"/>
      <c r="M12" s="71">
        <v>16.86</v>
      </c>
      <c r="N12" s="71">
        <v>9.6300000000000008</v>
      </c>
    </row>
    <row r="13" spans="1:16380" customFormat="1" ht="13.2" x14ac:dyDescent="0.25">
      <c r="A13" s="8" t="s">
        <v>191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71"/>
      <c r="M13" s="71">
        <v>17.07</v>
      </c>
      <c r="N13" s="71">
        <v>9.42</v>
      </c>
    </row>
    <row r="14" spans="1:16380" customFormat="1" ht="18" customHeight="1" x14ac:dyDescent="0.25">
      <c r="A14" s="8" t="s">
        <v>192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71"/>
      <c r="M14" s="71">
        <v>17.7</v>
      </c>
      <c r="N14" s="71">
        <v>8.7899999999999991</v>
      </c>
    </row>
    <row r="15" spans="1:16380" customFormat="1" ht="13.2" x14ac:dyDescent="0.25">
      <c r="A15" s="8" t="s">
        <v>193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71"/>
      <c r="M15" s="71">
        <v>18.29</v>
      </c>
      <c r="N15" s="71">
        <v>8.1999999999999993</v>
      </c>
    </row>
    <row r="16" spans="1:16380" customFormat="1" ht="13.2" x14ac:dyDescent="0.25">
      <c r="A16" s="8" t="s">
        <v>195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71"/>
      <c r="M16" s="71">
        <v>17.04</v>
      </c>
      <c r="N16" s="71">
        <v>9.4499999999999993</v>
      </c>
    </row>
    <row r="17" spans="1:14" customFormat="1" ht="13.2" x14ac:dyDescent="0.25">
      <c r="A17" s="8" t="s">
        <v>196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71"/>
      <c r="M17" s="71">
        <v>17.63</v>
      </c>
      <c r="N17" s="71">
        <v>8.86</v>
      </c>
    </row>
    <row r="18" spans="1:14" customFormat="1" ht="13.2" x14ac:dyDescent="0.25">
      <c r="A18" s="8" t="s">
        <v>197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71"/>
      <c r="M18" s="71">
        <v>17.21</v>
      </c>
      <c r="N18" s="71">
        <v>9.2799999999999994</v>
      </c>
    </row>
    <row r="19" spans="1:14" customFormat="1" ht="18" customHeight="1" x14ac:dyDescent="0.25">
      <c r="A19" s="8" t="s">
        <v>198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71"/>
      <c r="M19" s="71">
        <v>17.34</v>
      </c>
      <c r="N19" s="71">
        <v>9.15</v>
      </c>
    </row>
    <row r="20" spans="1:14" customFormat="1" ht="13.2" x14ac:dyDescent="0.25">
      <c r="A20" s="8" t="s">
        <v>199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71"/>
      <c r="M20" s="71">
        <v>17.899999999999999</v>
      </c>
      <c r="N20" s="71">
        <v>8.59</v>
      </c>
    </row>
    <row r="21" spans="1:14" customFormat="1" ht="13.2" x14ac:dyDescent="0.25">
      <c r="A21" s="8" t="s">
        <v>200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71"/>
      <c r="M21" s="71">
        <v>16.93</v>
      </c>
      <c r="N21" s="71">
        <v>9.56</v>
      </c>
    </row>
    <row r="22" spans="1:14" customFormat="1" ht="13.2" x14ac:dyDescent="0.25">
      <c r="A22" s="8" t="s">
        <v>201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71"/>
      <c r="M22" s="71">
        <v>18.12</v>
      </c>
      <c r="N22" s="71">
        <v>8.3699999999999992</v>
      </c>
    </row>
    <row r="23" spans="1:14" customFormat="1" ht="13.2" x14ac:dyDescent="0.25">
      <c r="A23" s="8" t="s">
        <v>202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-0.24</v>
      </c>
      <c r="J23" s="12">
        <v>19.52</v>
      </c>
      <c r="K23" s="12">
        <v>9.56</v>
      </c>
      <c r="L23" s="71"/>
      <c r="M23" s="71">
        <v>17.45</v>
      </c>
      <c r="N23" s="71">
        <v>9.0399999999999991</v>
      </c>
    </row>
    <row r="24" spans="1:14" customFormat="1" ht="18" customHeight="1" x14ac:dyDescent="0.25">
      <c r="A24" s="8" t="s">
        <v>203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71"/>
      <c r="M24" s="71">
        <v>17.239999999999998</v>
      </c>
      <c r="N24" s="71">
        <v>9.25</v>
      </c>
    </row>
    <row r="25" spans="1:14" customFormat="1" ht="13.2" x14ac:dyDescent="0.25">
      <c r="A25" s="8" t="s">
        <v>204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71"/>
      <c r="M25" s="71">
        <v>18.97</v>
      </c>
      <c r="N25" s="71">
        <v>7.52</v>
      </c>
    </row>
    <row r="26" spans="1:14" customFormat="1" ht="13.2" x14ac:dyDescent="0.25">
      <c r="A26" s="8" t="s">
        <v>205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71"/>
      <c r="M26" s="71">
        <v>18.100000000000001</v>
      </c>
      <c r="N26" s="71">
        <v>8.39</v>
      </c>
    </row>
    <row r="27" spans="1:14" customFormat="1" ht="13.2" x14ac:dyDescent="0.25">
      <c r="A27" s="8" t="s">
        <v>206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71"/>
      <c r="M27" s="71">
        <v>18.48</v>
      </c>
      <c r="N27" s="71">
        <v>8.01</v>
      </c>
    </row>
    <row r="28" spans="1:14" customFormat="1" ht="13.2" x14ac:dyDescent="0.25">
      <c r="A28" s="8" t="s">
        <v>207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71"/>
      <c r="M28" s="71">
        <v>18.38</v>
      </c>
      <c r="N28" s="71">
        <v>8.11</v>
      </c>
    </row>
    <row r="29" spans="1:14" s="195" customFormat="1" ht="18" customHeight="1" x14ac:dyDescent="0.25">
      <c r="A29" s="192" t="s">
        <v>20</v>
      </c>
      <c r="B29" s="193"/>
      <c r="C29" s="193"/>
      <c r="D29" s="193"/>
      <c r="E29" s="193"/>
      <c r="F29" s="193"/>
      <c r="G29" s="193"/>
      <c r="H29" s="193">
        <v>4.1581790004073103</v>
      </c>
      <c r="I29" s="193"/>
      <c r="J29" s="193"/>
      <c r="K29" s="193"/>
      <c r="L29" s="194"/>
      <c r="M29" s="194"/>
      <c r="N29" s="194"/>
    </row>
    <row r="30" spans="1:14" customFormat="1" ht="18" customHeight="1" x14ac:dyDescent="0.25">
      <c r="A30" s="8" t="s">
        <v>194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71"/>
      <c r="M30" s="71">
        <v>17.54</v>
      </c>
      <c r="N30" s="71">
        <v>8.9499999999999993</v>
      </c>
    </row>
    <row r="31" spans="1:14" ht="13.8" thickBot="1" x14ac:dyDescent="0.3">
      <c r="A31" s="162"/>
      <c r="B31" s="184"/>
      <c r="C31" s="185"/>
      <c r="D31" s="185"/>
      <c r="E31" s="185"/>
      <c r="F31" s="185"/>
      <c r="G31" s="185"/>
      <c r="H31" s="186"/>
      <c r="I31" s="186"/>
      <c r="J31" s="185"/>
      <c r="K31" s="185"/>
      <c r="L31" s="187"/>
      <c r="M31" s="185"/>
      <c r="N31" s="185"/>
    </row>
    <row r="32" spans="1:14" ht="13.2" x14ac:dyDescent="0.25">
      <c r="A32" s="188" t="s">
        <v>172</v>
      </c>
      <c r="B32" s="189"/>
      <c r="C32" s="175"/>
      <c r="D32" s="175"/>
      <c r="E32" s="189"/>
      <c r="F32" s="189"/>
      <c r="G32" s="175"/>
      <c r="H32" s="175"/>
      <c r="I32" s="175"/>
      <c r="J32" s="175"/>
      <c r="K32" s="175"/>
      <c r="L32" s="190"/>
      <c r="M32" s="175"/>
      <c r="N32" s="175"/>
    </row>
    <row r="33" spans="1:14" ht="13.2" x14ac:dyDescent="0.25">
      <c r="A33" s="188" t="str">
        <f>"2) Genomsnittlig skattesats "&amp;Innehåll!C29&amp;", därav "&amp;Innehåll!C32&amp;" respektive "&amp;Innehåll!C33&amp;" procent, ökad med länets avvikelse från genomsnittlig skatteväxlingsnivå."</f>
        <v>2) Genomsnittlig skattesats 2003, därav 95 respektive 85 procent, ökad med länets avvikelse från genomsnittlig skatteväxlingsnivå.</v>
      </c>
      <c r="B33" s="159"/>
      <c r="C33" s="159"/>
      <c r="D33" s="159"/>
      <c r="E33" s="159"/>
      <c r="F33" s="159"/>
      <c r="G33" s="160"/>
      <c r="H33" s="160"/>
      <c r="I33" s="160"/>
      <c r="J33" s="159"/>
      <c r="K33" s="159"/>
      <c r="L33" s="161"/>
      <c r="M33" s="161"/>
      <c r="N33" s="172"/>
    </row>
    <row r="34" spans="1:14" ht="13.2" x14ac:dyDescent="0.25">
      <c r="A34" s="188" t="str">
        <f>"3) Genomsnittlig skattesats "&amp;Innehåll!C29&amp;", därav "&amp;Innehåll!C35&amp;" respektive "&amp;Innehåll!C36&amp;" procent, minskad med länets avvikelse från genomsnittlig skatteväxlingsnivå."</f>
        <v>3) Genomsnittlig skattesats 2003, därav 90 respektive 85 procent, minskad med länets avvikelse från genomsnittlig skatteväxlingsnivå.</v>
      </c>
      <c r="B34" s="159"/>
      <c r="C34" s="159"/>
      <c r="D34" s="159"/>
      <c r="E34" s="159"/>
      <c r="F34" s="159"/>
      <c r="G34" s="160"/>
      <c r="H34" s="160"/>
      <c r="I34" s="160"/>
      <c r="J34" s="159"/>
      <c r="K34" s="159"/>
      <c r="L34" s="161"/>
      <c r="M34" s="161"/>
      <c r="N34" s="172"/>
    </row>
    <row r="35" spans="1:14" ht="13.2" x14ac:dyDescent="0.25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5" priority="21" stopIfTrue="1">
      <formula>IF(#REF!&lt;0,TRUE,FALSE)</formula>
    </cfRule>
  </conditionalFormatting>
  <conditionalFormatting sqref="L10:M13">
    <cfRule type="expression" dxfId="34" priority="20" stopIfTrue="1">
      <formula>IF(#REF!&lt;0,TRUE,FALSE)</formula>
    </cfRule>
  </conditionalFormatting>
  <conditionalFormatting sqref="L14:M14">
    <cfRule type="expression" dxfId="33" priority="16" stopIfTrue="1">
      <formula>IF(#REF!&lt;0,TRUE,FALSE)</formula>
    </cfRule>
  </conditionalFormatting>
  <conditionalFormatting sqref="L19:M19">
    <cfRule type="expression" dxfId="32" priority="12" stopIfTrue="1">
      <formula>IF(#REF!&lt;0,TRUE,FALSE)</formula>
    </cfRule>
  </conditionalFormatting>
  <conditionalFormatting sqref="L24:M24">
    <cfRule type="expression" dxfId="31" priority="8" stopIfTrue="1">
      <formula>IF(#REF!&lt;0,TRUE,FALSE)</formula>
    </cfRule>
  </conditionalFormatting>
  <conditionalFormatting sqref="L29:M29">
    <cfRule type="expression" dxfId="30" priority="4" stopIfTrue="1">
      <formula>IF(#REF!&lt;0,TRUE,FALSE)</formula>
    </cfRule>
  </conditionalFormatting>
  <conditionalFormatting sqref="N9:N30">
    <cfRule type="expression" dxfId="29" priority="3" stopIfTrue="1">
      <formula>IF(#REF!&lt;0,TRUE,FALSE)</formula>
    </cfRule>
  </conditionalFormatting>
  <conditionalFormatting sqref="B9:N30">
    <cfRule type="cellIs" dxfId="28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61"/>
  <sheetViews>
    <sheetView showGridLines="0" workbookViewId="0"/>
  </sheetViews>
  <sheetFormatPr defaultColWidth="0" defaultRowHeight="12.75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20" customWidth="1"/>
    <col min="11" max="11" width="9.109375" style="248" customWidth="1"/>
    <col min="12" max="12" width="19" style="248" hidden="1" customWidth="1"/>
    <col min="13" max="13" width="23.33203125" style="248" hidden="1" customWidth="1"/>
    <col min="14" max="14" width="12.88671875" style="248" hidden="1" customWidth="1"/>
    <col min="15" max="15" width="14" style="248" hidden="1" customWidth="1"/>
    <col min="16" max="17" width="12.88671875" style="248" hidden="1" customWidth="1"/>
    <col min="18" max="18" width="13.44140625" hidden="1" customWidth="1"/>
    <col min="19" max="19" width="14" hidden="1" customWidth="1"/>
    <col min="20" max="20" width="13.88671875" hidden="1" customWidth="1"/>
    <col min="21" max="21" width="18" hidden="1" customWidth="1"/>
    <col min="22" max="256" width="9.109375" hidden="1"/>
    <col min="257" max="257" width="6.6640625" customWidth="1"/>
    <col min="258" max="259" width="7.6640625" customWidth="1"/>
    <col min="260" max="260" width="1.6640625" customWidth="1"/>
    <col min="261" max="262" width="7.6640625" customWidth="1"/>
    <col min="263" max="265" width="9.6640625" customWidth="1"/>
    <col min="266" max="266" width="13.44140625" customWidth="1"/>
    <col min="267" max="267" width="9.109375" customWidth="1"/>
    <col min="268" max="277" width="9.109375" hidden="1" customWidth="1"/>
    <col min="278" max="512" width="9.109375" hidden="1"/>
    <col min="513" max="513" width="6.6640625" customWidth="1"/>
    <col min="514" max="515" width="7.6640625" customWidth="1"/>
    <col min="516" max="516" width="1.6640625" customWidth="1"/>
    <col min="517" max="518" width="7.6640625" customWidth="1"/>
    <col min="519" max="521" width="9.6640625" customWidth="1"/>
    <col min="522" max="522" width="13.44140625" customWidth="1"/>
    <col min="523" max="523" width="9.109375" customWidth="1"/>
    <col min="524" max="533" width="9.109375" hidden="1" customWidth="1"/>
    <col min="534" max="768" width="9.109375" hidden="1"/>
    <col min="769" max="769" width="6.6640625" customWidth="1"/>
    <col min="770" max="771" width="7.6640625" customWidth="1"/>
    <col min="772" max="772" width="1.6640625" customWidth="1"/>
    <col min="773" max="774" width="7.6640625" customWidth="1"/>
    <col min="775" max="777" width="9.6640625" customWidth="1"/>
    <col min="778" max="778" width="13.44140625" customWidth="1"/>
    <col min="779" max="779" width="9.109375" customWidth="1"/>
    <col min="780" max="789" width="9.109375" hidden="1" customWidth="1"/>
    <col min="790" max="1024" width="9.109375" hidden="1"/>
    <col min="1025" max="1025" width="6.6640625" customWidth="1"/>
    <col min="1026" max="1027" width="7.6640625" customWidth="1"/>
    <col min="1028" max="1028" width="1.6640625" customWidth="1"/>
    <col min="1029" max="1030" width="7.6640625" customWidth="1"/>
    <col min="1031" max="1033" width="9.6640625" customWidth="1"/>
    <col min="1034" max="1034" width="13.44140625" customWidth="1"/>
    <col min="1035" max="1035" width="9.109375" customWidth="1"/>
    <col min="1036" max="1045" width="9.109375" hidden="1" customWidth="1"/>
    <col min="1046" max="1280" width="9.109375" hidden="1"/>
    <col min="1281" max="1281" width="6.6640625" customWidth="1"/>
    <col min="1282" max="1283" width="7.6640625" customWidth="1"/>
    <col min="1284" max="1284" width="1.6640625" customWidth="1"/>
    <col min="1285" max="1286" width="7.6640625" customWidth="1"/>
    <col min="1287" max="1289" width="9.6640625" customWidth="1"/>
    <col min="1290" max="1290" width="13.44140625" customWidth="1"/>
    <col min="1291" max="1291" width="9.109375" customWidth="1"/>
    <col min="1292" max="1301" width="9.109375" hidden="1" customWidth="1"/>
    <col min="1302" max="1536" width="9.109375" hidden="1"/>
    <col min="1537" max="1537" width="6.6640625" customWidth="1"/>
    <col min="1538" max="1539" width="7.6640625" customWidth="1"/>
    <col min="1540" max="1540" width="1.6640625" customWidth="1"/>
    <col min="1541" max="1542" width="7.6640625" customWidth="1"/>
    <col min="1543" max="1545" width="9.6640625" customWidth="1"/>
    <col min="1546" max="1546" width="13.44140625" customWidth="1"/>
    <col min="1547" max="1547" width="9.109375" customWidth="1"/>
    <col min="1548" max="1557" width="9.109375" hidden="1" customWidth="1"/>
    <col min="1558" max="1792" width="9.109375" hidden="1"/>
    <col min="1793" max="1793" width="6.6640625" customWidth="1"/>
    <col min="1794" max="1795" width="7.6640625" customWidth="1"/>
    <col min="1796" max="1796" width="1.6640625" customWidth="1"/>
    <col min="1797" max="1798" width="7.6640625" customWidth="1"/>
    <col min="1799" max="1801" width="9.6640625" customWidth="1"/>
    <col min="1802" max="1802" width="13.44140625" customWidth="1"/>
    <col min="1803" max="1803" width="9.109375" customWidth="1"/>
    <col min="1804" max="1813" width="9.109375" hidden="1" customWidth="1"/>
    <col min="1814" max="2048" width="9.109375" hidden="1"/>
    <col min="2049" max="2049" width="6.6640625" customWidth="1"/>
    <col min="2050" max="2051" width="7.6640625" customWidth="1"/>
    <col min="2052" max="2052" width="1.6640625" customWidth="1"/>
    <col min="2053" max="2054" width="7.6640625" customWidth="1"/>
    <col min="2055" max="2057" width="9.6640625" customWidth="1"/>
    <col min="2058" max="2058" width="13.44140625" customWidth="1"/>
    <col min="2059" max="2059" width="9.109375" customWidth="1"/>
    <col min="2060" max="2069" width="9.109375" hidden="1" customWidth="1"/>
    <col min="2070" max="2304" width="9.109375" hidden="1"/>
    <col min="2305" max="2305" width="6.6640625" customWidth="1"/>
    <col min="2306" max="2307" width="7.6640625" customWidth="1"/>
    <col min="2308" max="2308" width="1.6640625" customWidth="1"/>
    <col min="2309" max="2310" width="7.6640625" customWidth="1"/>
    <col min="2311" max="2313" width="9.6640625" customWidth="1"/>
    <col min="2314" max="2314" width="13.44140625" customWidth="1"/>
    <col min="2315" max="2315" width="9.109375" customWidth="1"/>
    <col min="2316" max="2325" width="9.109375" hidden="1" customWidth="1"/>
    <col min="2326" max="2560" width="9.109375" hidden="1"/>
    <col min="2561" max="2561" width="6.6640625" customWidth="1"/>
    <col min="2562" max="2563" width="7.6640625" customWidth="1"/>
    <col min="2564" max="2564" width="1.6640625" customWidth="1"/>
    <col min="2565" max="2566" width="7.6640625" customWidth="1"/>
    <col min="2567" max="2569" width="9.6640625" customWidth="1"/>
    <col min="2570" max="2570" width="13.44140625" customWidth="1"/>
    <col min="2571" max="2571" width="9.109375" customWidth="1"/>
    <col min="2572" max="2581" width="9.109375" hidden="1" customWidth="1"/>
    <col min="2582" max="2816" width="9.109375" hidden="1"/>
    <col min="2817" max="2817" width="6.6640625" customWidth="1"/>
    <col min="2818" max="2819" width="7.6640625" customWidth="1"/>
    <col min="2820" max="2820" width="1.6640625" customWidth="1"/>
    <col min="2821" max="2822" width="7.6640625" customWidth="1"/>
    <col min="2823" max="2825" width="9.6640625" customWidth="1"/>
    <col min="2826" max="2826" width="13.44140625" customWidth="1"/>
    <col min="2827" max="2827" width="9.109375" customWidth="1"/>
    <col min="2828" max="2837" width="9.109375" hidden="1" customWidth="1"/>
    <col min="2838" max="3072" width="9.109375" hidden="1"/>
    <col min="3073" max="3073" width="6.6640625" customWidth="1"/>
    <col min="3074" max="3075" width="7.6640625" customWidth="1"/>
    <col min="3076" max="3076" width="1.6640625" customWidth="1"/>
    <col min="3077" max="3078" width="7.6640625" customWidth="1"/>
    <col min="3079" max="3081" width="9.6640625" customWidth="1"/>
    <col min="3082" max="3082" width="13.44140625" customWidth="1"/>
    <col min="3083" max="3083" width="9.109375" customWidth="1"/>
    <col min="3084" max="3093" width="9.109375" hidden="1" customWidth="1"/>
    <col min="3094" max="3328" width="9.109375" hidden="1"/>
    <col min="3329" max="3329" width="6.6640625" customWidth="1"/>
    <col min="3330" max="3331" width="7.6640625" customWidth="1"/>
    <col min="3332" max="3332" width="1.6640625" customWidth="1"/>
    <col min="3333" max="3334" width="7.6640625" customWidth="1"/>
    <col min="3335" max="3337" width="9.6640625" customWidth="1"/>
    <col min="3338" max="3338" width="13.44140625" customWidth="1"/>
    <col min="3339" max="3339" width="9.109375" customWidth="1"/>
    <col min="3340" max="3349" width="9.109375" hidden="1" customWidth="1"/>
    <col min="3350" max="3584" width="9.109375" hidden="1"/>
    <col min="3585" max="3585" width="6.6640625" customWidth="1"/>
    <col min="3586" max="3587" width="7.6640625" customWidth="1"/>
    <col min="3588" max="3588" width="1.6640625" customWidth="1"/>
    <col min="3589" max="3590" width="7.6640625" customWidth="1"/>
    <col min="3591" max="3593" width="9.6640625" customWidth="1"/>
    <col min="3594" max="3594" width="13.44140625" customWidth="1"/>
    <col min="3595" max="3595" width="9.109375" customWidth="1"/>
    <col min="3596" max="3605" width="9.109375" hidden="1" customWidth="1"/>
    <col min="3606" max="3840" width="9.109375" hidden="1"/>
    <col min="3841" max="3841" width="6.6640625" customWidth="1"/>
    <col min="3842" max="3843" width="7.6640625" customWidth="1"/>
    <col min="3844" max="3844" width="1.6640625" customWidth="1"/>
    <col min="3845" max="3846" width="7.6640625" customWidth="1"/>
    <col min="3847" max="3849" width="9.6640625" customWidth="1"/>
    <col min="3850" max="3850" width="13.44140625" customWidth="1"/>
    <col min="3851" max="3851" width="9.109375" customWidth="1"/>
    <col min="3852" max="3861" width="9.109375" hidden="1" customWidth="1"/>
    <col min="3862" max="4096" width="9.109375" hidden="1"/>
    <col min="4097" max="4097" width="6.6640625" customWidth="1"/>
    <col min="4098" max="4099" width="7.6640625" customWidth="1"/>
    <col min="4100" max="4100" width="1.6640625" customWidth="1"/>
    <col min="4101" max="4102" width="7.6640625" customWidth="1"/>
    <col min="4103" max="4105" width="9.6640625" customWidth="1"/>
    <col min="4106" max="4106" width="13.44140625" customWidth="1"/>
    <col min="4107" max="4107" width="9.109375" customWidth="1"/>
    <col min="4108" max="4117" width="9.109375" hidden="1" customWidth="1"/>
    <col min="4118" max="4352" width="9.109375" hidden="1"/>
    <col min="4353" max="4353" width="6.6640625" customWidth="1"/>
    <col min="4354" max="4355" width="7.6640625" customWidth="1"/>
    <col min="4356" max="4356" width="1.6640625" customWidth="1"/>
    <col min="4357" max="4358" width="7.6640625" customWidth="1"/>
    <col min="4359" max="4361" width="9.6640625" customWidth="1"/>
    <col min="4362" max="4362" width="13.44140625" customWidth="1"/>
    <col min="4363" max="4363" width="9.109375" customWidth="1"/>
    <col min="4364" max="4373" width="9.109375" hidden="1" customWidth="1"/>
    <col min="4374" max="4608" width="9.109375" hidden="1"/>
    <col min="4609" max="4609" width="6.6640625" customWidth="1"/>
    <col min="4610" max="4611" width="7.6640625" customWidth="1"/>
    <col min="4612" max="4612" width="1.6640625" customWidth="1"/>
    <col min="4613" max="4614" width="7.6640625" customWidth="1"/>
    <col min="4615" max="4617" width="9.6640625" customWidth="1"/>
    <col min="4618" max="4618" width="13.44140625" customWidth="1"/>
    <col min="4619" max="4619" width="9.109375" customWidth="1"/>
    <col min="4620" max="4629" width="9.109375" hidden="1" customWidth="1"/>
    <col min="4630" max="4864" width="9.109375" hidden="1"/>
    <col min="4865" max="4865" width="6.6640625" customWidth="1"/>
    <col min="4866" max="4867" width="7.6640625" customWidth="1"/>
    <col min="4868" max="4868" width="1.6640625" customWidth="1"/>
    <col min="4869" max="4870" width="7.6640625" customWidth="1"/>
    <col min="4871" max="4873" width="9.6640625" customWidth="1"/>
    <col min="4874" max="4874" width="13.44140625" customWidth="1"/>
    <col min="4875" max="4875" width="9.109375" customWidth="1"/>
    <col min="4876" max="4885" width="9.109375" hidden="1" customWidth="1"/>
    <col min="4886" max="5120" width="9.109375" hidden="1"/>
    <col min="5121" max="5121" width="6.6640625" customWidth="1"/>
    <col min="5122" max="5123" width="7.6640625" customWidth="1"/>
    <col min="5124" max="5124" width="1.6640625" customWidth="1"/>
    <col min="5125" max="5126" width="7.6640625" customWidth="1"/>
    <col min="5127" max="5129" width="9.6640625" customWidth="1"/>
    <col min="5130" max="5130" width="13.44140625" customWidth="1"/>
    <col min="5131" max="5131" width="9.109375" customWidth="1"/>
    <col min="5132" max="5141" width="9.109375" hidden="1" customWidth="1"/>
    <col min="5142" max="5376" width="9.109375" hidden="1"/>
    <col min="5377" max="5377" width="6.6640625" customWidth="1"/>
    <col min="5378" max="5379" width="7.6640625" customWidth="1"/>
    <col min="5380" max="5380" width="1.6640625" customWidth="1"/>
    <col min="5381" max="5382" width="7.6640625" customWidth="1"/>
    <col min="5383" max="5385" width="9.6640625" customWidth="1"/>
    <col min="5386" max="5386" width="13.44140625" customWidth="1"/>
    <col min="5387" max="5387" width="9.109375" customWidth="1"/>
    <col min="5388" max="5397" width="9.109375" hidden="1" customWidth="1"/>
    <col min="5398" max="5632" width="9.109375" hidden="1"/>
    <col min="5633" max="5633" width="6.6640625" customWidth="1"/>
    <col min="5634" max="5635" width="7.6640625" customWidth="1"/>
    <col min="5636" max="5636" width="1.6640625" customWidth="1"/>
    <col min="5637" max="5638" width="7.6640625" customWidth="1"/>
    <col min="5639" max="5641" width="9.6640625" customWidth="1"/>
    <col min="5642" max="5642" width="13.44140625" customWidth="1"/>
    <col min="5643" max="5643" width="9.109375" customWidth="1"/>
    <col min="5644" max="5653" width="9.109375" hidden="1" customWidth="1"/>
    <col min="5654" max="5888" width="9.109375" hidden="1"/>
    <col min="5889" max="5889" width="6.6640625" customWidth="1"/>
    <col min="5890" max="5891" width="7.6640625" customWidth="1"/>
    <col min="5892" max="5892" width="1.6640625" customWidth="1"/>
    <col min="5893" max="5894" width="7.6640625" customWidth="1"/>
    <col min="5895" max="5897" width="9.6640625" customWidth="1"/>
    <col min="5898" max="5898" width="13.44140625" customWidth="1"/>
    <col min="5899" max="5899" width="9.109375" customWidth="1"/>
    <col min="5900" max="5909" width="9.109375" hidden="1" customWidth="1"/>
    <col min="5910" max="6144" width="9.109375" hidden="1"/>
    <col min="6145" max="6145" width="6.6640625" customWidth="1"/>
    <col min="6146" max="6147" width="7.6640625" customWidth="1"/>
    <col min="6148" max="6148" width="1.6640625" customWidth="1"/>
    <col min="6149" max="6150" width="7.6640625" customWidth="1"/>
    <col min="6151" max="6153" width="9.6640625" customWidth="1"/>
    <col min="6154" max="6154" width="13.44140625" customWidth="1"/>
    <col min="6155" max="6155" width="9.109375" customWidth="1"/>
    <col min="6156" max="6165" width="9.109375" hidden="1" customWidth="1"/>
    <col min="6166" max="6400" width="9.109375" hidden="1"/>
    <col min="6401" max="6401" width="6.6640625" customWidth="1"/>
    <col min="6402" max="6403" width="7.6640625" customWidth="1"/>
    <col min="6404" max="6404" width="1.6640625" customWidth="1"/>
    <col min="6405" max="6406" width="7.6640625" customWidth="1"/>
    <col min="6407" max="6409" width="9.6640625" customWidth="1"/>
    <col min="6410" max="6410" width="13.44140625" customWidth="1"/>
    <col min="6411" max="6411" width="9.109375" customWidth="1"/>
    <col min="6412" max="6421" width="9.109375" hidden="1" customWidth="1"/>
    <col min="6422" max="6656" width="9.109375" hidden="1"/>
    <col min="6657" max="6657" width="6.6640625" customWidth="1"/>
    <col min="6658" max="6659" width="7.6640625" customWidth="1"/>
    <col min="6660" max="6660" width="1.6640625" customWidth="1"/>
    <col min="6661" max="6662" width="7.6640625" customWidth="1"/>
    <col min="6663" max="6665" width="9.6640625" customWidth="1"/>
    <col min="6666" max="6666" width="13.44140625" customWidth="1"/>
    <col min="6667" max="6667" width="9.109375" customWidth="1"/>
    <col min="6668" max="6677" width="9.109375" hidden="1" customWidth="1"/>
    <col min="6678" max="6912" width="9.109375" hidden="1"/>
    <col min="6913" max="6913" width="6.6640625" customWidth="1"/>
    <col min="6914" max="6915" width="7.6640625" customWidth="1"/>
    <col min="6916" max="6916" width="1.6640625" customWidth="1"/>
    <col min="6917" max="6918" width="7.6640625" customWidth="1"/>
    <col min="6919" max="6921" width="9.6640625" customWidth="1"/>
    <col min="6922" max="6922" width="13.44140625" customWidth="1"/>
    <col min="6923" max="6923" width="9.109375" customWidth="1"/>
    <col min="6924" max="6933" width="9.109375" hidden="1" customWidth="1"/>
    <col min="6934" max="7168" width="9.109375" hidden="1"/>
    <col min="7169" max="7169" width="6.6640625" customWidth="1"/>
    <col min="7170" max="7171" width="7.6640625" customWidth="1"/>
    <col min="7172" max="7172" width="1.6640625" customWidth="1"/>
    <col min="7173" max="7174" width="7.6640625" customWidth="1"/>
    <col min="7175" max="7177" width="9.6640625" customWidth="1"/>
    <col min="7178" max="7178" width="13.44140625" customWidth="1"/>
    <col min="7179" max="7179" width="9.109375" customWidth="1"/>
    <col min="7180" max="7189" width="9.109375" hidden="1" customWidth="1"/>
    <col min="7190" max="7424" width="9.109375" hidden="1"/>
    <col min="7425" max="7425" width="6.6640625" customWidth="1"/>
    <col min="7426" max="7427" width="7.6640625" customWidth="1"/>
    <col min="7428" max="7428" width="1.6640625" customWidth="1"/>
    <col min="7429" max="7430" width="7.6640625" customWidth="1"/>
    <col min="7431" max="7433" width="9.6640625" customWidth="1"/>
    <col min="7434" max="7434" width="13.44140625" customWidth="1"/>
    <col min="7435" max="7435" width="9.109375" customWidth="1"/>
    <col min="7436" max="7445" width="9.109375" hidden="1" customWidth="1"/>
    <col min="7446" max="7680" width="9.109375" hidden="1"/>
    <col min="7681" max="7681" width="6.6640625" customWidth="1"/>
    <col min="7682" max="7683" width="7.6640625" customWidth="1"/>
    <col min="7684" max="7684" width="1.6640625" customWidth="1"/>
    <col min="7685" max="7686" width="7.6640625" customWidth="1"/>
    <col min="7687" max="7689" width="9.6640625" customWidth="1"/>
    <col min="7690" max="7690" width="13.44140625" customWidth="1"/>
    <col min="7691" max="7691" width="9.109375" customWidth="1"/>
    <col min="7692" max="7701" width="9.109375" hidden="1" customWidth="1"/>
    <col min="7702" max="7936" width="9.109375" hidden="1"/>
    <col min="7937" max="7937" width="6.6640625" customWidth="1"/>
    <col min="7938" max="7939" width="7.6640625" customWidth="1"/>
    <col min="7940" max="7940" width="1.6640625" customWidth="1"/>
    <col min="7941" max="7942" width="7.6640625" customWidth="1"/>
    <col min="7943" max="7945" width="9.6640625" customWidth="1"/>
    <col min="7946" max="7946" width="13.44140625" customWidth="1"/>
    <col min="7947" max="7947" width="9.109375" customWidth="1"/>
    <col min="7948" max="7957" width="9.109375" hidden="1" customWidth="1"/>
    <col min="7958" max="8192" width="9.109375" hidden="1"/>
    <col min="8193" max="8193" width="6.6640625" customWidth="1"/>
    <col min="8194" max="8195" width="7.6640625" customWidth="1"/>
    <col min="8196" max="8196" width="1.6640625" customWidth="1"/>
    <col min="8197" max="8198" width="7.6640625" customWidth="1"/>
    <col min="8199" max="8201" width="9.6640625" customWidth="1"/>
    <col min="8202" max="8202" width="13.44140625" customWidth="1"/>
    <col min="8203" max="8203" width="9.109375" customWidth="1"/>
    <col min="8204" max="8213" width="9.109375" hidden="1" customWidth="1"/>
    <col min="8214" max="8448" width="9.109375" hidden="1"/>
    <col min="8449" max="8449" width="6.6640625" customWidth="1"/>
    <col min="8450" max="8451" width="7.6640625" customWidth="1"/>
    <col min="8452" max="8452" width="1.6640625" customWidth="1"/>
    <col min="8453" max="8454" width="7.6640625" customWidth="1"/>
    <col min="8455" max="8457" width="9.6640625" customWidth="1"/>
    <col min="8458" max="8458" width="13.44140625" customWidth="1"/>
    <col min="8459" max="8459" width="9.109375" customWidth="1"/>
    <col min="8460" max="8469" width="9.109375" hidden="1" customWidth="1"/>
    <col min="8470" max="8704" width="9.109375" hidden="1"/>
    <col min="8705" max="8705" width="6.6640625" customWidth="1"/>
    <col min="8706" max="8707" width="7.6640625" customWidth="1"/>
    <col min="8708" max="8708" width="1.6640625" customWidth="1"/>
    <col min="8709" max="8710" width="7.6640625" customWidth="1"/>
    <col min="8711" max="8713" width="9.6640625" customWidth="1"/>
    <col min="8714" max="8714" width="13.44140625" customWidth="1"/>
    <col min="8715" max="8715" width="9.109375" customWidth="1"/>
    <col min="8716" max="8725" width="9.109375" hidden="1" customWidth="1"/>
    <col min="8726" max="8960" width="9.109375" hidden="1"/>
    <col min="8961" max="8961" width="6.6640625" customWidth="1"/>
    <col min="8962" max="8963" width="7.6640625" customWidth="1"/>
    <col min="8964" max="8964" width="1.6640625" customWidth="1"/>
    <col min="8965" max="8966" width="7.6640625" customWidth="1"/>
    <col min="8967" max="8969" width="9.6640625" customWidth="1"/>
    <col min="8970" max="8970" width="13.44140625" customWidth="1"/>
    <col min="8971" max="8971" width="9.109375" customWidth="1"/>
    <col min="8972" max="8981" width="9.109375" hidden="1" customWidth="1"/>
    <col min="8982" max="9216" width="9.109375" hidden="1"/>
    <col min="9217" max="9217" width="6.6640625" customWidth="1"/>
    <col min="9218" max="9219" width="7.6640625" customWidth="1"/>
    <col min="9220" max="9220" width="1.6640625" customWidth="1"/>
    <col min="9221" max="9222" width="7.6640625" customWidth="1"/>
    <col min="9223" max="9225" width="9.6640625" customWidth="1"/>
    <col min="9226" max="9226" width="13.44140625" customWidth="1"/>
    <col min="9227" max="9227" width="9.109375" customWidth="1"/>
    <col min="9228" max="9237" width="9.109375" hidden="1" customWidth="1"/>
    <col min="9238" max="9472" width="9.109375" hidden="1"/>
    <col min="9473" max="9473" width="6.6640625" customWidth="1"/>
    <col min="9474" max="9475" width="7.6640625" customWidth="1"/>
    <col min="9476" max="9476" width="1.6640625" customWidth="1"/>
    <col min="9477" max="9478" width="7.6640625" customWidth="1"/>
    <col min="9479" max="9481" width="9.6640625" customWidth="1"/>
    <col min="9482" max="9482" width="13.44140625" customWidth="1"/>
    <col min="9483" max="9483" width="9.109375" customWidth="1"/>
    <col min="9484" max="9493" width="9.109375" hidden="1" customWidth="1"/>
    <col min="9494" max="9728" width="9.109375" hidden="1"/>
    <col min="9729" max="9729" width="6.6640625" customWidth="1"/>
    <col min="9730" max="9731" width="7.6640625" customWidth="1"/>
    <col min="9732" max="9732" width="1.6640625" customWidth="1"/>
    <col min="9733" max="9734" width="7.6640625" customWidth="1"/>
    <col min="9735" max="9737" width="9.6640625" customWidth="1"/>
    <col min="9738" max="9738" width="13.44140625" customWidth="1"/>
    <col min="9739" max="9739" width="9.109375" customWidth="1"/>
    <col min="9740" max="9749" width="9.109375" hidden="1" customWidth="1"/>
    <col min="9750" max="9984" width="9.109375" hidden="1"/>
    <col min="9985" max="9985" width="6.6640625" customWidth="1"/>
    <col min="9986" max="9987" width="7.6640625" customWidth="1"/>
    <col min="9988" max="9988" width="1.6640625" customWidth="1"/>
    <col min="9989" max="9990" width="7.6640625" customWidth="1"/>
    <col min="9991" max="9993" width="9.6640625" customWidth="1"/>
    <col min="9994" max="9994" width="13.44140625" customWidth="1"/>
    <col min="9995" max="9995" width="9.109375" customWidth="1"/>
    <col min="9996" max="10005" width="9.109375" hidden="1" customWidth="1"/>
    <col min="10006" max="10240" width="9.109375" hidden="1"/>
    <col min="10241" max="10241" width="6.6640625" customWidth="1"/>
    <col min="10242" max="10243" width="7.6640625" customWidth="1"/>
    <col min="10244" max="10244" width="1.6640625" customWidth="1"/>
    <col min="10245" max="10246" width="7.6640625" customWidth="1"/>
    <col min="10247" max="10249" width="9.6640625" customWidth="1"/>
    <col min="10250" max="10250" width="13.44140625" customWidth="1"/>
    <col min="10251" max="10251" width="9.109375" customWidth="1"/>
    <col min="10252" max="10261" width="9.109375" hidden="1" customWidth="1"/>
    <col min="10262" max="10496" width="9.109375" hidden="1"/>
    <col min="10497" max="10497" width="6.6640625" customWidth="1"/>
    <col min="10498" max="10499" width="7.6640625" customWidth="1"/>
    <col min="10500" max="10500" width="1.6640625" customWidth="1"/>
    <col min="10501" max="10502" width="7.6640625" customWidth="1"/>
    <col min="10503" max="10505" width="9.6640625" customWidth="1"/>
    <col min="10506" max="10506" width="13.44140625" customWidth="1"/>
    <col min="10507" max="10507" width="9.109375" customWidth="1"/>
    <col min="10508" max="10517" width="9.109375" hidden="1" customWidth="1"/>
    <col min="10518" max="10752" width="9.109375" hidden="1"/>
    <col min="10753" max="10753" width="6.6640625" customWidth="1"/>
    <col min="10754" max="10755" width="7.6640625" customWidth="1"/>
    <col min="10756" max="10756" width="1.6640625" customWidth="1"/>
    <col min="10757" max="10758" width="7.6640625" customWidth="1"/>
    <col min="10759" max="10761" width="9.6640625" customWidth="1"/>
    <col min="10762" max="10762" width="13.44140625" customWidth="1"/>
    <col min="10763" max="10763" width="9.109375" customWidth="1"/>
    <col min="10764" max="10773" width="9.109375" hidden="1" customWidth="1"/>
    <col min="10774" max="11008" width="9.109375" hidden="1"/>
    <col min="11009" max="11009" width="6.6640625" customWidth="1"/>
    <col min="11010" max="11011" width="7.6640625" customWidth="1"/>
    <col min="11012" max="11012" width="1.6640625" customWidth="1"/>
    <col min="11013" max="11014" width="7.6640625" customWidth="1"/>
    <col min="11015" max="11017" width="9.6640625" customWidth="1"/>
    <col min="11018" max="11018" width="13.44140625" customWidth="1"/>
    <col min="11019" max="11019" width="9.109375" customWidth="1"/>
    <col min="11020" max="11029" width="9.109375" hidden="1" customWidth="1"/>
    <col min="11030" max="11264" width="9.109375" hidden="1"/>
    <col min="11265" max="11265" width="6.6640625" customWidth="1"/>
    <col min="11266" max="11267" width="7.6640625" customWidth="1"/>
    <col min="11268" max="11268" width="1.6640625" customWidth="1"/>
    <col min="11269" max="11270" width="7.6640625" customWidth="1"/>
    <col min="11271" max="11273" width="9.6640625" customWidth="1"/>
    <col min="11274" max="11274" width="13.44140625" customWidth="1"/>
    <col min="11275" max="11275" width="9.109375" customWidth="1"/>
    <col min="11276" max="11285" width="9.109375" hidden="1" customWidth="1"/>
    <col min="11286" max="11520" width="9.109375" hidden="1"/>
    <col min="11521" max="11521" width="6.6640625" customWidth="1"/>
    <col min="11522" max="11523" width="7.6640625" customWidth="1"/>
    <col min="11524" max="11524" width="1.6640625" customWidth="1"/>
    <col min="11525" max="11526" width="7.6640625" customWidth="1"/>
    <col min="11527" max="11529" width="9.6640625" customWidth="1"/>
    <col min="11530" max="11530" width="13.44140625" customWidth="1"/>
    <col min="11531" max="11531" width="9.109375" customWidth="1"/>
    <col min="11532" max="11541" width="9.109375" hidden="1" customWidth="1"/>
    <col min="11542" max="11776" width="9.109375" hidden="1"/>
    <col min="11777" max="11777" width="6.6640625" customWidth="1"/>
    <col min="11778" max="11779" width="7.6640625" customWidth="1"/>
    <col min="11780" max="11780" width="1.6640625" customWidth="1"/>
    <col min="11781" max="11782" width="7.6640625" customWidth="1"/>
    <col min="11783" max="11785" width="9.6640625" customWidth="1"/>
    <col min="11786" max="11786" width="13.44140625" customWidth="1"/>
    <col min="11787" max="11787" width="9.109375" customWidth="1"/>
    <col min="11788" max="11797" width="9.109375" hidden="1" customWidth="1"/>
    <col min="11798" max="12032" width="9.109375" hidden="1"/>
    <col min="12033" max="12033" width="6.6640625" customWidth="1"/>
    <col min="12034" max="12035" width="7.6640625" customWidth="1"/>
    <col min="12036" max="12036" width="1.6640625" customWidth="1"/>
    <col min="12037" max="12038" width="7.6640625" customWidth="1"/>
    <col min="12039" max="12041" width="9.6640625" customWidth="1"/>
    <col min="12042" max="12042" width="13.44140625" customWidth="1"/>
    <col min="12043" max="12043" width="9.109375" customWidth="1"/>
    <col min="12044" max="12053" width="9.109375" hidden="1" customWidth="1"/>
    <col min="12054" max="12288" width="9.109375" hidden="1"/>
    <col min="12289" max="12289" width="6.6640625" customWidth="1"/>
    <col min="12290" max="12291" width="7.6640625" customWidth="1"/>
    <col min="12292" max="12292" width="1.6640625" customWidth="1"/>
    <col min="12293" max="12294" width="7.6640625" customWidth="1"/>
    <col min="12295" max="12297" width="9.6640625" customWidth="1"/>
    <col min="12298" max="12298" width="13.44140625" customWidth="1"/>
    <col min="12299" max="12299" width="9.109375" customWidth="1"/>
    <col min="12300" max="12309" width="9.109375" hidden="1" customWidth="1"/>
    <col min="12310" max="12544" width="9.109375" hidden="1"/>
    <col min="12545" max="12545" width="6.6640625" customWidth="1"/>
    <col min="12546" max="12547" width="7.6640625" customWidth="1"/>
    <col min="12548" max="12548" width="1.6640625" customWidth="1"/>
    <col min="12549" max="12550" width="7.6640625" customWidth="1"/>
    <col min="12551" max="12553" width="9.6640625" customWidth="1"/>
    <col min="12554" max="12554" width="13.44140625" customWidth="1"/>
    <col min="12555" max="12555" width="9.109375" customWidth="1"/>
    <col min="12556" max="12565" width="9.109375" hidden="1" customWidth="1"/>
    <col min="12566" max="12800" width="9.109375" hidden="1"/>
    <col min="12801" max="12801" width="6.6640625" customWidth="1"/>
    <col min="12802" max="12803" width="7.6640625" customWidth="1"/>
    <col min="12804" max="12804" width="1.6640625" customWidth="1"/>
    <col min="12805" max="12806" width="7.6640625" customWidth="1"/>
    <col min="12807" max="12809" width="9.6640625" customWidth="1"/>
    <col min="12810" max="12810" width="13.44140625" customWidth="1"/>
    <col min="12811" max="12811" width="9.109375" customWidth="1"/>
    <col min="12812" max="12821" width="9.109375" hidden="1" customWidth="1"/>
    <col min="12822" max="13056" width="9.109375" hidden="1"/>
    <col min="13057" max="13057" width="6.6640625" customWidth="1"/>
    <col min="13058" max="13059" width="7.6640625" customWidth="1"/>
    <col min="13060" max="13060" width="1.6640625" customWidth="1"/>
    <col min="13061" max="13062" width="7.6640625" customWidth="1"/>
    <col min="13063" max="13065" width="9.6640625" customWidth="1"/>
    <col min="13066" max="13066" width="13.44140625" customWidth="1"/>
    <col min="13067" max="13067" width="9.109375" customWidth="1"/>
    <col min="13068" max="13077" width="9.109375" hidden="1" customWidth="1"/>
    <col min="13078" max="13312" width="9.109375" hidden="1"/>
    <col min="13313" max="13313" width="6.6640625" customWidth="1"/>
    <col min="13314" max="13315" width="7.6640625" customWidth="1"/>
    <col min="13316" max="13316" width="1.6640625" customWidth="1"/>
    <col min="13317" max="13318" width="7.6640625" customWidth="1"/>
    <col min="13319" max="13321" width="9.6640625" customWidth="1"/>
    <col min="13322" max="13322" width="13.44140625" customWidth="1"/>
    <col min="13323" max="13323" width="9.109375" customWidth="1"/>
    <col min="13324" max="13333" width="9.109375" hidden="1" customWidth="1"/>
    <col min="13334" max="13568" width="9.109375" hidden="1"/>
    <col min="13569" max="13569" width="6.6640625" customWidth="1"/>
    <col min="13570" max="13571" width="7.6640625" customWidth="1"/>
    <col min="13572" max="13572" width="1.6640625" customWidth="1"/>
    <col min="13573" max="13574" width="7.6640625" customWidth="1"/>
    <col min="13575" max="13577" width="9.6640625" customWidth="1"/>
    <col min="13578" max="13578" width="13.44140625" customWidth="1"/>
    <col min="13579" max="13579" width="9.109375" customWidth="1"/>
    <col min="13580" max="13589" width="9.109375" hidden="1" customWidth="1"/>
    <col min="13590" max="13824" width="9.109375" hidden="1"/>
    <col min="13825" max="13825" width="6.6640625" customWidth="1"/>
    <col min="13826" max="13827" width="7.6640625" customWidth="1"/>
    <col min="13828" max="13828" width="1.6640625" customWidth="1"/>
    <col min="13829" max="13830" width="7.6640625" customWidth="1"/>
    <col min="13831" max="13833" width="9.6640625" customWidth="1"/>
    <col min="13834" max="13834" width="13.44140625" customWidth="1"/>
    <col min="13835" max="13835" width="9.109375" customWidth="1"/>
    <col min="13836" max="13845" width="9.109375" hidden="1" customWidth="1"/>
    <col min="13846" max="14080" width="9.109375" hidden="1"/>
    <col min="14081" max="14081" width="6.6640625" customWidth="1"/>
    <col min="14082" max="14083" width="7.6640625" customWidth="1"/>
    <col min="14084" max="14084" width="1.6640625" customWidth="1"/>
    <col min="14085" max="14086" width="7.6640625" customWidth="1"/>
    <col min="14087" max="14089" width="9.6640625" customWidth="1"/>
    <col min="14090" max="14090" width="13.44140625" customWidth="1"/>
    <col min="14091" max="14091" width="9.109375" customWidth="1"/>
    <col min="14092" max="14101" width="9.109375" hidden="1" customWidth="1"/>
    <col min="14102" max="14336" width="9.109375" hidden="1"/>
    <col min="14337" max="14337" width="6.6640625" customWidth="1"/>
    <col min="14338" max="14339" width="7.6640625" customWidth="1"/>
    <col min="14340" max="14340" width="1.6640625" customWidth="1"/>
    <col min="14341" max="14342" width="7.6640625" customWidth="1"/>
    <col min="14343" max="14345" width="9.6640625" customWidth="1"/>
    <col min="14346" max="14346" width="13.44140625" customWidth="1"/>
    <col min="14347" max="14347" width="9.109375" customWidth="1"/>
    <col min="14348" max="14357" width="9.109375" hidden="1" customWidth="1"/>
    <col min="14358" max="14592" width="9.109375" hidden="1"/>
    <col min="14593" max="14593" width="6.6640625" customWidth="1"/>
    <col min="14594" max="14595" width="7.6640625" customWidth="1"/>
    <col min="14596" max="14596" width="1.6640625" customWidth="1"/>
    <col min="14597" max="14598" width="7.6640625" customWidth="1"/>
    <col min="14599" max="14601" width="9.6640625" customWidth="1"/>
    <col min="14602" max="14602" width="13.44140625" customWidth="1"/>
    <col min="14603" max="14603" width="9.109375" customWidth="1"/>
    <col min="14604" max="14613" width="9.109375" hidden="1" customWidth="1"/>
    <col min="14614" max="14848" width="9.109375" hidden="1"/>
    <col min="14849" max="14849" width="6.6640625" customWidth="1"/>
    <col min="14850" max="14851" width="7.6640625" customWidth="1"/>
    <col min="14852" max="14852" width="1.6640625" customWidth="1"/>
    <col min="14853" max="14854" width="7.6640625" customWidth="1"/>
    <col min="14855" max="14857" width="9.6640625" customWidth="1"/>
    <col min="14858" max="14858" width="13.44140625" customWidth="1"/>
    <col min="14859" max="14859" width="9.109375" customWidth="1"/>
    <col min="14860" max="14869" width="9.109375" hidden="1" customWidth="1"/>
    <col min="14870" max="15104" width="9.109375" hidden="1"/>
    <col min="15105" max="15105" width="6.6640625" customWidth="1"/>
    <col min="15106" max="15107" width="7.6640625" customWidth="1"/>
    <col min="15108" max="15108" width="1.6640625" customWidth="1"/>
    <col min="15109" max="15110" width="7.6640625" customWidth="1"/>
    <col min="15111" max="15113" width="9.6640625" customWidth="1"/>
    <col min="15114" max="15114" width="13.44140625" customWidth="1"/>
    <col min="15115" max="15115" width="9.109375" customWidth="1"/>
    <col min="15116" max="15125" width="9.109375" hidden="1" customWidth="1"/>
    <col min="15126" max="15360" width="9.109375" hidden="1"/>
    <col min="15361" max="15361" width="6.6640625" customWidth="1"/>
    <col min="15362" max="15363" width="7.6640625" customWidth="1"/>
    <col min="15364" max="15364" width="1.6640625" customWidth="1"/>
    <col min="15365" max="15366" width="7.6640625" customWidth="1"/>
    <col min="15367" max="15369" width="9.6640625" customWidth="1"/>
    <col min="15370" max="15370" width="13.44140625" customWidth="1"/>
    <col min="15371" max="15371" width="9.109375" customWidth="1"/>
    <col min="15372" max="15381" width="9.109375" hidden="1" customWidth="1"/>
    <col min="15382" max="15616" width="9.109375" hidden="1"/>
    <col min="15617" max="15617" width="6.6640625" customWidth="1"/>
    <col min="15618" max="15619" width="7.6640625" customWidth="1"/>
    <col min="15620" max="15620" width="1.6640625" customWidth="1"/>
    <col min="15621" max="15622" width="7.6640625" customWidth="1"/>
    <col min="15623" max="15625" width="9.6640625" customWidth="1"/>
    <col min="15626" max="15626" width="13.44140625" customWidth="1"/>
    <col min="15627" max="15627" width="9.109375" customWidth="1"/>
    <col min="15628" max="15637" width="9.109375" hidden="1" customWidth="1"/>
    <col min="15638" max="15872" width="9.109375" hidden="1"/>
    <col min="15873" max="15873" width="6.6640625" customWidth="1"/>
    <col min="15874" max="15875" width="7.6640625" customWidth="1"/>
    <col min="15876" max="15876" width="1.6640625" customWidth="1"/>
    <col min="15877" max="15878" width="7.6640625" customWidth="1"/>
    <col min="15879" max="15881" width="9.6640625" customWidth="1"/>
    <col min="15882" max="15882" width="13.44140625" customWidth="1"/>
    <col min="15883" max="15883" width="9.109375" customWidth="1"/>
    <col min="15884" max="15893" width="9.109375" hidden="1" customWidth="1"/>
    <col min="15894" max="16128" width="9.109375" hidden="1"/>
    <col min="16129" max="16129" width="6.6640625" customWidth="1"/>
    <col min="16130" max="16131" width="7.6640625" customWidth="1"/>
    <col min="16132" max="16132" width="1.6640625" customWidth="1"/>
    <col min="16133" max="16134" width="7.6640625" customWidth="1"/>
    <col min="16135" max="16137" width="9.6640625" customWidth="1"/>
    <col min="16138" max="16138" width="13.44140625" customWidth="1"/>
    <col min="16139" max="16139" width="9.109375" customWidth="1"/>
    <col min="16140" max="16149" width="9.109375" hidden="1" customWidth="1"/>
    <col min="16150" max="16384" width="9.109375" hidden="1"/>
  </cols>
  <sheetData>
    <row r="1" spans="1:256" ht="15.6" x14ac:dyDescent="0.3">
      <c r="A1" s="244" t="s">
        <v>241</v>
      </c>
      <c r="B1" s="245"/>
      <c r="C1" s="245"/>
      <c r="D1" s="245"/>
      <c r="E1" s="245"/>
      <c r="F1" s="245"/>
      <c r="G1" s="245"/>
      <c r="H1" s="245"/>
      <c r="I1" s="245"/>
      <c r="J1" s="246"/>
      <c r="K1" s="247"/>
      <c r="L1" s="247"/>
      <c r="M1" s="247"/>
    </row>
    <row r="2" spans="1:256" ht="15" customHeight="1" x14ac:dyDescent="0.3">
      <c r="A2" s="244" t="s">
        <v>242</v>
      </c>
      <c r="B2" s="245"/>
      <c r="C2" s="245"/>
      <c r="D2" s="245"/>
      <c r="E2" s="245"/>
      <c r="F2" s="245"/>
      <c r="G2" s="245"/>
      <c r="H2" s="245"/>
      <c r="I2" s="245"/>
      <c r="J2" s="246"/>
      <c r="K2" s="247"/>
      <c r="L2" s="247"/>
      <c r="M2" s="247"/>
    </row>
    <row r="3" spans="1:256" ht="15" customHeight="1" x14ac:dyDescent="0.25">
      <c r="A3" s="249" t="s">
        <v>243</v>
      </c>
      <c r="B3" s="318" t="s">
        <v>37</v>
      </c>
      <c r="C3" s="318"/>
      <c r="D3" s="250"/>
      <c r="E3" s="318" t="s">
        <v>89</v>
      </c>
      <c r="F3" s="318"/>
      <c r="G3" s="251" t="s">
        <v>90</v>
      </c>
      <c r="H3" s="251" t="s">
        <v>91</v>
      </c>
      <c r="I3" s="251" t="s">
        <v>244</v>
      </c>
      <c r="J3" s="252" t="s">
        <v>245</v>
      </c>
      <c r="K3" s="253"/>
      <c r="L3" s="253"/>
      <c r="M3" s="253"/>
      <c r="N3" s="253"/>
      <c r="O3" s="253"/>
      <c r="P3" s="253"/>
      <c r="Q3" s="253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  <c r="HY3" s="254"/>
      <c r="HZ3" s="254"/>
      <c r="IA3" s="254"/>
      <c r="IB3" s="254"/>
      <c r="IC3" s="254"/>
      <c r="ID3" s="254"/>
      <c r="IE3" s="254"/>
      <c r="IF3" s="254"/>
      <c r="IG3" s="254"/>
      <c r="IH3" s="254"/>
      <c r="II3" s="254"/>
      <c r="IJ3" s="254"/>
      <c r="IK3" s="254"/>
      <c r="IL3" s="254"/>
      <c r="IM3" s="254"/>
      <c r="IN3" s="254"/>
      <c r="IO3" s="254"/>
      <c r="IP3" s="254"/>
      <c r="IQ3" s="254"/>
      <c r="IR3" s="254"/>
      <c r="IS3" s="254"/>
      <c r="IT3" s="254"/>
      <c r="IU3" s="254"/>
      <c r="IV3" s="254"/>
    </row>
    <row r="4" spans="1:256" s="259" customFormat="1" ht="15.6" x14ac:dyDescent="0.25">
      <c r="A4" s="255" t="s">
        <v>246</v>
      </c>
      <c r="B4" s="319" t="s">
        <v>247</v>
      </c>
      <c r="C4" s="319"/>
      <c r="D4" s="256"/>
      <c r="E4" s="319" t="s">
        <v>248</v>
      </c>
      <c r="F4" s="319"/>
      <c r="G4" s="257" t="s">
        <v>27</v>
      </c>
      <c r="H4" s="257" t="s">
        <v>27</v>
      </c>
      <c r="I4" s="257" t="s">
        <v>249</v>
      </c>
      <c r="J4" s="258" t="s">
        <v>250</v>
      </c>
      <c r="K4" s="253"/>
      <c r="L4" s="253"/>
      <c r="M4" s="253"/>
      <c r="N4" s="253"/>
      <c r="O4" s="253"/>
      <c r="P4" s="253"/>
      <c r="Q4" s="253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</row>
    <row r="5" spans="1:256" s="259" customFormat="1" ht="13.2" x14ac:dyDescent="0.25">
      <c r="A5" s="255" t="s">
        <v>251</v>
      </c>
      <c r="B5" s="257" t="s">
        <v>59</v>
      </c>
      <c r="C5" s="257" t="s">
        <v>252</v>
      </c>
      <c r="D5" s="256"/>
      <c r="E5" s="257" t="s">
        <v>59</v>
      </c>
      <c r="F5" s="257" t="s">
        <v>252</v>
      </c>
      <c r="G5" s="260"/>
      <c r="H5" s="260"/>
      <c r="I5" s="257" t="s">
        <v>253</v>
      </c>
      <c r="J5" s="258" t="s">
        <v>254</v>
      </c>
      <c r="K5" s="253"/>
      <c r="L5" s="253"/>
      <c r="M5" s="253"/>
      <c r="N5" s="253"/>
      <c r="O5" s="253"/>
      <c r="P5" s="253"/>
      <c r="Q5" s="253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</row>
    <row r="6" spans="1:256" s="259" customFormat="1" ht="13.2" x14ac:dyDescent="0.25">
      <c r="A6" s="2"/>
      <c r="B6" s="261"/>
      <c r="C6" s="261"/>
      <c r="D6" s="261"/>
      <c r="E6" s="261"/>
      <c r="F6" s="261"/>
      <c r="G6" s="262"/>
      <c r="H6" s="262"/>
      <c r="I6" s="262"/>
      <c r="J6" s="263" t="s">
        <v>255</v>
      </c>
      <c r="K6" s="253"/>
      <c r="L6" s="253"/>
      <c r="M6" s="253"/>
      <c r="N6" s="253"/>
      <c r="O6" s="253"/>
      <c r="P6" s="253"/>
      <c r="Q6" s="253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254"/>
      <c r="DD6" s="254"/>
      <c r="DE6" s="254"/>
      <c r="DF6" s="254"/>
      <c r="DG6" s="254"/>
      <c r="DH6" s="254"/>
      <c r="DI6" s="254"/>
      <c r="DJ6" s="254"/>
      <c r="DK6" s="254"/>
      <c r="DL6" s="254"/>
      <c r="DM6" s="254"/>
      <c r="DN6" s="254"/>
      <c r="DO6" s="254"/>
      <c r="DP6" s="254"/>
      <c r="DQ6" s="254"/>
      <c r="DR6" s="254"/>
      <c r="DS6" s="254"/>
      <c r="DT6" s="254"/>
      <c r="DU6" s="254"/>
      <c r="DV6" s="254"/>
      <c r="DW6" s="254"/>
      <c r="DX6" s="254"/>
      <c r="DY6" s="254"/>
      <c r="DZ6" s="254"/>
      <c r="EA6" s="254"/>
      <c r="EB6" s="254"/>
      <c r="EC6" s="254"/>
      <c r="ED6" s="254"/>
      <c r="EE6" s="254"/>
      <c r="EF6" s="254"/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4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4"/>
      <c r="FR6" s="254"/>
      <c r="FS6" s="254"/>
      <c r="FT6" s="254"/>
      <c r="FU6" s="254"/>
      <c r="FV6" s="254"/>
      <c r="FW6" s="254"/>
      <c r="FX6" s="254"/>
      <c r="FY6" s="254"/>
      <c r="FZ6" s="254"/>
      <c r="GA6" s="254"/>
      <c r="GB6" s="254"/>
      <c r="GC6" s="254"/>
      <c r="GD6" s="254"/>
      <c r="GE6" s="254"/>
      <c r="GF6" s="254"/>
      <c r="GG6" s="254"/>
      <c r="GH6" s="254"/>
      <c r="GI6" s="254"/>
      <c r="GJ6" s="254"/>
      <c r="GK6" s="254"/>
      <c r="GL6" s="254"/>
      <c r="GM6" s="254"/>
      <c r="GN6" s="254"/>
      <c r="GO6" s="254"/>
      <c r="GP6" s="254"/>
      <c r="GQ6" s="254"/>
      <c r="GR6" s="254"/>
      <c r="GS6" s="254"/>
      <c r="GT6" s="254"/>
      <c r="GU6" s="254"/>
      <c r="GV6" s="254"/>
      <c r="GW6" s="254"/>
      <c r="GX6" s="254"/>
      <c r="GY6" s="254"/>
      <c r="GZ6" s="254"/>
      <c r="HA6" s="254"/>
      <c r="HB6" s="254"/>
      <c r="HC6" s="254"/>
      <c r="HD6" s="254"/>
      <c r="HE6" s="254"/>
      <c r="HF6" s="254"/>
      <c r="HG6" s="254"/>
      <c r="HH6" s="254"/>
      <c r="HI6" s="254"/>
      <c r="HJ6" s="254"/>
      <c r="HK6" s="254"/>
      <c r="HL6" s="254"/>
      <c r="HM6" s="254"/>
      <c r="HN6" s="254"/>
      <c r="HO6" s="254"/>
      <c r="HP6" s="254"/>
      <c r="HQ6" s="254"/>
      <c r="HR6" s="254"/>
      <c r="HS6" s="254"/>
      <c r="HT6" s="254"/>
      <c r="HU6" s="254"/>
      <c r="HV6" s="254"/>
      <c r="HW6" s="254"/>
      <c r="HX6" s="254"/>
      <c r="HY6" s="254"/>
      <c r="HZ6" s="254"/>
      <c r="IA6" s="254"/>
      <c r="IB6" s="254"/>
      <c r="IC6" s="254"/>
      <c r="ID6" s="254"/>
      <c r="IE6" s="254"/>
      <c r="IF6" s="254"/>
      <c r="IG6" s="254"/>
      <c r="IH6" s="254"/>
      <c r="II6" s="254"/>
      <c r="IJ6" s="254"/>
      <c r="IK6" s="254"/>
      <c r="IL6" s="254"/>
      <c r="IM6" s="254"/>
      <c r="IN6" s="254"/>
      <c r="IO6" s="254"/>
      <c r="IP6" s="254"/>
      <c r="IQ6" s="254"/>
      <c r="IR6" s="254"/>
      <c r="IS6" s="254"/>
      <c r="IT6" s="254"/>
      <c r="IU6" s="254"/>
      <c r="IV6" s="254"/>
    </row>
    <row r="7" spans="1:256" s="259" customFormat="1" ht="13.2" x14ac:dyDescent="0.25">
      <c r="A7" s="264" t="s">
        <v>256</v>
      </c>
      <c r="B7" s="256"/>
      <c r="C7" s="256"/>
      <c r="D7" s="256"/>
      <c r="E7" s="256"/>
      <c r="F7" s="256"/>
      <c r="G7" s="260"/>
      <c r="H7" s="260"/>
      <c r="I7" s="260"/>
      <c r="J7" s="265"/>
      <c r="K7" s="253"/>
      <c r="L7" s="253"/>
      <c r="M7" s="253"/>
      <c r="N7" s="253"/>
      <c r="O7" s="253"/>
      <c r="P7" s="253"/>
      <c r="Q7" s="253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4"/>
      <c r="CH7" s="254"/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4"/>
      <c r="DB7" s="254"/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4"/>
      <c r="DV7" s="254"/>
      <c r="DW7" s="254"/>
      <c r="DX7" s="254"/>
      <c r="DY7" s="254"/>
      <c r="DZ7" s="254"/>
      <c r="EA7" s="254"/>
      <c r="EB7" s="254"/>
      <c r="EC7" s="254"/>
      <c r="ED7" s="254"/>
      <c r="EE7" s="254"/>
      <c r="EF7" s="254"/>
      <c r="EG7" s="254"/>
      <c r="EH7" s="254"/>
      <c r="EI7" s="254"/>
      <c r="EJ7" s="254"/>
      <c r="EK7" s="254"/>
      <c r="EL7" s="254"/>
      <c r="EM7" s="254"/>
      <c r="EN7" s="254"/>
      <c r="EO7" s="254"/>
      <c r="EP7" s="254"/>
      <c r="EQ7" s="254"/>
      <c r="ER7" s="254"/>
      <c r="ES7" s="254"/>
      <c r="ET7" s="254"/>
      <c r="EU7" s="254"/>
      <c r="EV7" s="254"/>
      <c r="EW7" s="254"/>
      <c r="EX7" s="254"/>
      <c r="EY7" s="254"/>
      <c r="EZ7" s="254"/>
      <c r="FA7" s="254"/>
      <c r="FB7" s="254"/>
      <c r="FC7" s="254"/>
      <c r="FD7" s="254"/>
      <c r="FE7" s="254"/>
      <c r="FF7" s="254"/>
      <c r="FG7" s="254"/>
      <c r="FH7" s="254"/>
      <c r="FI7" s="254"/>
      <c r="FJ7" s="254"/>
      <c r="FK7" s="254"/>
      <c r="FL7" s="254"/>
      <c r="FM7" s="254"/>
      <c r="FN7" s="254"/>
      <c r="FO7" s="254"/>
      <c r="FP7" s="254"/>
      <c r="FQ7" s="254"/>
      <c r="FR7" s="254"/>
      <c r="FS7" s="254"/>
      <c r="FT7" s="254"/>
      <c r="FU7" s="254"/>
      <c r="FV7" s="254"/>
      <c r="FW7" s="254"/>
      <c r="FX7" s="254"/>
      <c r="FY7" s="254"/>
      <c r="FZ7" s="254"/>
      <c r="GA7" s="254"/>
      <c r="GB7" s="254"/>
      <c r="GC7" s="254"/>
      <c r="GD7" s="254"/>
      <c r="GE7" s="254"/>
      <c r="GF7" s="254"/>
      <c r="GG7" s="254"/>
      <c r="GH7" s="254"/>
      <c r="GI7" s="254"/>
      <c r="GJ7" s="254"/>
      <c r="GK7" s="254"/>
      <c r="GL7" s="254"/>
      <c r="GM7" s="254"/>
      <c r="GN7" s="254"/>
      <c r="GO7" s="254"/>
      <c r="GP7" s="254"/>
      <c r="GQ7" s="254"/>
      <c r="GR7" s="254"/>
      <c r="GS7" s="254"/>
      <c r="GT7" s="254"/>
      <c r="GU7" s="254"/>
      <c r="GV7" s="254"/>
      <c r="GW7" s="254"/>
      <c r="GX7" s="254"/>
      <c r="GY7" s="254"/>
      <c r="GZ7" s="254"/>
      <c r="HA7" s="254"/>
      <c r="HB7" s="254"/>
      <c r="HC7" s="254"/>
      <c r="HD7" s="254"/>
      <c r="HE7" s="254"/>
      <c r="HF7" s="254"/>
      <c r="HG7" s="254"/>
      <c r="HH7" s="254"/>
      <c r="HI7" s="254"/>
      <c r="HJ7" s="254"/>
      <c r="HK7" s="254"/>
      <c r="HL7" s="254"/>
      <c r="HM7" s="254"/>
      <c r="HN7" s="254"/>
      <c r="HO7" s="254"/>
      <c r="HP7" s="254"/>
      <c r="HQ7" s="254"/>
      <c r="HR7" s="254"/>
      <c r="HS7" s="254"/>
      <c r="HT7" s="254"/>
      <c r="HU7" s="254"/>
      <c r="HV7" s="254"/>
      <c r="HW7" s="254"/>
      <c r="HX7" s="254"/>
      <c r="HY7" s="254"/>
      <c r="HZ7" s="254"/>
      <c r="IA7" s="254"/>
      <c r="IB7" s="254"/>
      <c r="IC7" s="254"/>
      <c r="ID7" s="254"/>
      <c r="IE7" s="254"/>
      <c r="IF7" s="254"/>
      <c r="IG7" s="254"/>
      <c r="IH7" s="254"/>
      <c r="II7" s="254"/>
      <c r="IJ7" s="254"/>
      <c r="IK7" s="254"/>
      <c r="IL7" s="254"/>
      <c r="IM7" s="254"/>
      <c r="IN7" s="254"/>
      <c r="IO7" s="254"/>
      <c r="IP7" s="254"/>
      <c r="IQ7" s="254"/>
      <c r="IR7" s="254"/>
      <c r="IS7" s="254"/>
      <c r="IT7" s="254"/>
      <c r="IU7" s="254"/>
      <c r="IV7" s="254"/>
    </row>
    <row r="8" spans="1:256" s="259" customFormat="1" ht="18" customHeight="1" x14ac:dyDescent="0.25">
      <c r="A8" s="266" t="s">
        <v>257</v>
      </c>
      <c r="B8" s="267">
        <v>46212.180498000002</v>
      </c>
      <c r="C8" s="268">
        <v>-3228.689519</v>
      </c>
      <c r="D8" s="268"/>
      <c r="E8" s="268">
        <v>4702.7453180000002</v>
      </c>
      <c r="F8" s="268">
        <v>-4732.1767369999998</v>
      </c>
      <c r="G8" s="268">
        <v>1532.745543</v>
      </c>
      <c r="H8" s="268">
        <v>837.759321</v>
      </c>
      <c r="I8" s="268">
        <v>-159.56442200000001</v>
      </c>
      <c r="J8" s="267">
        <v>45165.000002000001</v>
      </c>
      <c r="K8" s="253"/>
      <c r="L8" s="255"/>
      <c r="M8" s="255"/>
      <c r="N8" s="269"/>
      <c r="O8" s="269"/>
      <c r="P8" s="269"/>
      <c r="Q8" s="269"/>
      <c r="R8" s="269"/>
      <c r="S8" s="269"/>
      <c r="T8" s="106"/>
      <c r="U8" s="106"/>
      <c r="V8" s="270"/>
      <c r="W8" s="270"/>
      <c r="X8" s="270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54"/>
      <c r="EO8" s="254"/>
      <c r="EP8" s="254"/>
      <c r="EQ8" s="254"/>
      <c r="ER8" s="254"/>
      <c r="ES8" s="254"/>
      <c r="ET8" s="254"/>
      <c r="EU8" s="254"/>
      <c r="EV8" s="254"/>
      <c r="EW8" s="254"/>
      <c r="EX8" s="254"/>
      <c r="EY8" s="254"/>
      <c r="EZ8" s="254"/>
      <c r="FA8" s="254"/>
      <c r="FB8" s="254"/>
      <c r="FC8" s="254"/>
      <c r="FD8" s="254"/>
      <c r="FE8" s="254"/>
      <c r="FF8" s="254"/>
      <c r="FG8" s="254"/>
      <c r="FH8" s="254"/>
      <c r="FI8" s="254"/>
      <c r="FJ8" s="254"/>
      <c r="FK8" s="254"/>
      <c r="FL8" s="254"/>
      <c r="FM8" s="254"/>
      <c r="FN8" s="254"/>
      <c r="FO8" s="254"/>
      <c r="FP8" s="254"/>
      <c r="FQ8" s="254"/>
      <c r="FR8" s="254"/>
      <c r="FS8" s="254"/>
      <c r="FT8" s="254"/>
      <c r="FU8" s="254"/>
      <c r="FV8" s="254"/>
      <c r="FW8" s="254"/>
      <c r="FX8" s="254"/>
      <c r="FY8" s="254"/>
      <c r="FZ8" s="254"/>
      <c r="GA8" s="254"/>
      <c r="GB8" s="254"/>
      <c r="GC8" s="254"/>
      <c r="GD8" s="254"/>
      <c r="GE8" s="254"/>
      <c r="GF8" s="254"/>
      <c r="GG8" s="254"/>
      <c r="GH8" s="254"/>
      <c r="GI8" s="254"/>
      <c r="GJ8" s="254"/>
      <c r="GK8" s="254"/>
      <c r="GL8" s="254"/>
      <c r="GM8" s="254"/>
      <c r="GN8" s="254"/>
      <c r="GO8" s="254"/>
      <c r="GP8" s="254"/>
      <c r="GQ8" s="254"/>
      <c r="GR8" s="254"/>
      <c r="GS8" s="254"/>
      <c r="GT8" s="254"/>
      <c r="GU8" s="254"/>
      <c r="GV8" s="254"/>
      <c r="GW8" s="254"/>
      <c r="GX8" s="254"/>
      <c r="GY8" s="254"/>
      <c r="GZ8" s="254"/>
      <c r="HA8" s="254"/>
      <c r="HB8" s="254"/>
      <c r="HC8" s="254"/>
      <c r="HD8" s="254"/>
      <c r="HE8" s="254"/>
      <c r="HF8" s="254"/>
      <c r="HG8" s="254"/>
      <c r="HH8" s="254"/>
      <c r="HI8" s="254"/>
      <c r="HJ8" s="254"/>
      <c r="HK8" s="254"/>
      <c r="HL8" s="254"/>
      <c r="HM8" s="254"/>
      <c r="HN8" s="254"/>
      <c r="HO8" s="254"/>
      <c r="HP8" s="254"/>
      <c r="HQ8" s="254"/>
      <c r="HR8" s="254"/>
      <c r="HS8" s="254"/>
      <c r="HT8" s="254"/>
      <c r="HU8" s="254"/>
      <c r="HV8" s="254"/>
      <c r="HW8" s="254"/>
      <c r="HX8" s="254"/>
      <c r="HY8" s="254"/>
      <c r="HZ8" s="254"/>
      <c r="IA8" s="254"/>
      <c r="IB8" s="254"/>
      <c r="IC8" s="254"/>
      <c r="ID8" s="254"/>
      <c r="IE8" s="254"/>
      <c r="IF8" s="254"/>
      <c r="IG8" s="254"/>
      <c r="IH8" s="254"/>
      <c r="II8" s="254"/>
      <c r="IJ8" s="254"/>
      <c r="IK8" s="254"/>
      <c r="IL8" s="254"/>
      <c r="IM8" s="254"/>
      <c r="IN8" s="254"/>
      <c r="IO8" s="254"/>
      <c r="IP8" s="254"/>
      <c r="IQ8" s="254"/>
      <c r="IR8" s="254"/>
      <c r="IS8" s="254"/>
      <c r="IT8" s="254"/>
      <c r="IU8" s="254"/>
      <c r="IV8" s="254"/>
    </row>
    <row r="9" spans="1:256" s="259" customFormat="1" ht="12.75" customHeight="1" x14ac:dyDescent="0.25">
      <c r="A9" s="266" t="s">
        <v>258</v>
      </c>
      <c r="B9" s="267">
        <v>48139.456420000002</v>
      </c>
      <c r="C9" s="268">
        <v>-3288.7269329999999</v>
      </c>
      <c r="D9" s="268"/>
      <c r="E9" s="268">
        <v>4855.2563399999999</v>
      </c>
      <c r="F9" s="268">
        <v>-4861.769354</v>
      </c>
      <c r="G9" s="268">
        <v>1532.6628499999999</v>
      </c>
      <c r="H9" s="268">
        <v>462.35477100000003</v>
      </c>
      <c r="I9" s="268">
        <v>8317.4999029999999</v>
      </c>
      <c r="J9" s="267">
        <v>55156.733997000003</v>
      </c>
      <c r="K9" s="253"/>
      <c r="L9" s="255"/>
      <c r="M9" s="255"/>
      <c r="N9" s="269"/>
      <c r="O9" s="269"/>
      <c r="P9" s="269"/>
      <c r="Q9" s="269"/>
      <c r="R9" s="269"/>
      <c r="S9" s="269"/>
      <c r="T9" s="106"/>
      <c r="U9" s="106"/>
      <c r="V9" s="270"/>
      <c r="W9" s="270"/>
      <c r="X9" s="270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  <c r="EZ9" s="254"/>
      <c r="FA9" s="254"/>
      <c r="FB9" s="254"/>
      <c r="FC9" s="254"/>
      <c r="FD9" s="254"/>
      <c r="FE9" s="254"/>
      <c r="FF9" s="254"/>
      <c r="FG9" s="254"/>
      <c r="FH9" s="254"/>
      <c r="FI9" s="254"/>
      <c r="FJ9" s="254"/>
      <c r="FK9" s="254"/>
      <c r="FL9" s="254"/>
      <c r="FM9" s="254"/>
      <c r="FN9" s="254"/>
      <c r="FO9" s="254"/>
      <c r="FP9" s="254"/>
      <c r="FQ9" s="254"/>
      <c r="FR9" s="254"/>
      <c r="FS9" s="254"/>
      <c r="FT9" s="254"/>
      <c r="FU9" s="254"/>
      <c r="FV9" s="254"/>
      <c r="FW9" s="254"/>
      <c r="FX9" s="254"/>
      <c r="FY9" s="254"/>
      <c r="FZ9" s="254"/>
      <c r="GA9" s="254"/>
      <c r="GB9" s="254"/>
      <c r="GC9" s="254"/>
      <c r="GD9" s="254"/>
      <c r="GE9" s="254"/>
      <c r="GF9" s="254"/>
      <c r="GG9" s="254"/>
      <c r="GH9" s="254"/>
      <c r="GI9" s="254"/>
      <c r="GJ9" s="254"/>
      <c r="GK9" s="254"/>
      <c r="GL9" s="254"/>
      <c r="GM9" s="254"/>
      <c r="GN9" s="254"/>
      <c r="GO9" s="254"/>
      <c r="GP9" s="254"/>
      <c r="GQ9" s="254"/>
      <c r="GR9" s="254"/>
      <c r="GS9" s="254"/>
      <c r="GT9" s="254"/>
      <c r="GU9" s="254"/>
      <c r="GV9" s="254"/>
      <c r="GW9" s="254"/>
      <c r="GX9" s="254"/>
      <c r="GY9" s="254"/>
      <c r="GZ9" s="254"/>
      <c r="HA9" s="254"/>
      <c r="HB9" s="254"/>
      <c r="HC9" s="254"/>
      <c r="HD9" s="254"/>
      <c r="HE9" s="254"/>
      <c r="HF9" s="254"/>
      <c r="HG9" s="254"/>
      <c r="HH9" s="254"/>
      <c r="HI9" s="254"/>
      <c r="HJ9" s="254"/>
      <c r="HK9" s="254"/>
      <c r="HL9" s="254"/>
      <c r="HM9" s="254"/>
      <c r="HN9" s="254"/>
      <c r="HO9" s="254"/>
      <c r="HP9" s="254"/>
      <c r="HQ9" s="254"/>
      <c r="HR9" s="254"/>
      <c r="HS9" s="254"/>
      <c r="HT9" s="254"/>
      <c r="HU9" s="254"/>
      <c r="HV9" s="254"/>
      <c r="HW9" s="254"/>
      <c r="HX9" s="254"/>
      <c r="HY9" s="254"/>
      <c r="HZ9" s="254"/>
      <c r="IA9" s="254"/>
      <c r="IB9" s="254"/>
      <c r="IC9" s="254"/>
      <c r="ID9" s="254"/>
      <c r="IE9" s="254"/>
      <c r="IF9" s="254"/>
      <c r="IG9" s="254"/>
      <c r="IH9" s="254"/>
      <c r="II9" s="254"/>
      <c r="IJ9" s="254"/>
      <c r="IK9" s="254"/>
      <c r="IL9" s="254"/>
      <c r="IM9" s="254"/>
      <c r="IN9" s="254"/>
      <c r="IO9" s="254"/>
      <c r="IP9" s="254"/>
      <c r="IQ9" s="254"/>
      <c r="IR9" s="254"/>
      <c r="IS9" s="254"/>
      <c r="IT9" s="254"/>
      <c r="IU9" s="254"/>
      <c r="IV9" s="254"/>
    </row>
    <row r="10" spans="1:256" s="259" customFormat="1" ht="12.75" customHeight="1" x14ac:dyDescent="0.25">
      <c r="A10" s="266" t="s">
        <v>259</v>
      </c>
      <c r="B10" s="267">
        <v>51962</v>
      </c>
      <c r="C10" s="268">
        <v>-3654</v>
      </c>
      <c r="D10" s="268"/>
      <c r="E10" s="268">
        <v>5198</v>
      </c>
      <c r="F10" s="268">
        <v>-5208</v>
      </c>
      <c r="G10" s="268">
        <v>1528</v>
      </c>
      <c r="H10" s="268">
        <v>308</v>
      </c>
      <c r="I10" s="268">
        <v>-4199</v>
      </c>
      <c r="J10" s="267">
        <v>45935</v>
      </c>
      <c r="K10" s="253"/>
      <c r="L10" s="255"/>
      <c r="M10" s="255"/>
      <c r="N10" s="269"/>
      <c r="O10" s="269"/>
      <c r="P10" s="269"/>
      <c r="Q10" s="269"/>
      <c r="R10" s="269"/>
      <c r="S10" s="269"/>
      <c r="T10" s="106"/>
      <c r="U10" s="106"/>
      <c r="V10" s="270"/>
      <c r="W10" s="270"/>
      <c r="X10" s="270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  <c r="EZ10" s="254"/>
      <c r="FA10" s="254"/>
      <c r="FB10" s="254"/>
      <c r="FC10" s="254"/>
      <c r="FD10" s="254"/>
      <c r="FE10" s="254"/>
      <c r="FF10" s="254"/>
      <c r="FG10" s="254"/>
      <c r="FH10" s="254"/>
      <c r="FI10" s="254"/>
      <c r="FJ10" s="254"/>
      <c r="FK10" s="254"/>
      <c r="FL10" s="254"/>
      <c r="FM10" s="254"/>
      <c r="FN10" s="254"/>
      <c r="FO10" s="254"/>
      <c r="FP10" s="254"/>
      <c r="FQ10" s="254"/>
      <c r="FR10" s="254"/>
      <c r="FS10" s="254"/>
      <c r="FT10" s="254"/>
      <c r="FU10" s="254"/>
      <c r="FV10" s="254"/>
      <c r="FW10" s="254"/>
      <c r="FX10" s="254"/>
      <c r="FY10" s="254"/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254"/>
      <c r="HL10" s="254"/>
      <c r="HM10" s="254"/>
      <c r="HN10" s="254"/>
      <c r="HO10" s="254"/>
      <c r="HP10" s="254"/>
      <c r="HQ10" s="254"/>
      <c r="HR10" s="254"/>
      <c r="HS10" s="254"/>
      <c r="HT10" s="254"/>
      <c r="HU10" s="254"/>
      <c r="HV10" s="254"/>
      <c r="HW10" s="254"/>
      <c r="HX10" s="254"/>
      <c r="HY10" s="254"/>
      <c r="HZ10" s="254"/>
      <c r="IA10" s="254"/>
      <c r="IB10" s="254"/>
      <c r="IC10" s="254"/>
      <c r="ID10" s="254"/>
      <c r="IE10" s="254"/>
      <c r="IF10" s="254"/>
      <c r="IG10" s="254"/>
      <c r="IH10" s="254"/>
      <c r="II10" s="254"/>
      <c r="IJ10" s="254"/>
      <c r="IK10" s="254"/>
      <c r="IL10" s="254"/>
      <c r="IM10" s="254"/>
      <c r="IN10" s="254"/>
      <c r="IO10" s="254"/>
      <c r="IP10" s="254"/>
      <c r="IQ10" s="254"/>
      <c r="IR10" s="254"/>
      <c r="IS10" s="254"/>
      <c r="IT10" s="254"/>
      <c r="IU10" s="254"/>
      <c r="IV10" s="254"/>
    </row>
    <row r="11" spans="1:256" s="259" customFormat="1" ht="12.75" customHeight="1" x14ac:dyDescent="0.25">
      <c r="A11" s="266" t="s">
        <v>260</v>
      </c>
      <c r="B11" s="267">
        <v>54331</v>
      </c>
      <c r="C11" s="268">
        <v>-4050</v>
      </c>
      <c r="D11" s="268"/>
      <c r="E11" s="268">
        <v>5551</v>
      </c>
      <c r="F11" s="268">
        <v>-5564</v>
      </c>
      <c r="G11" s="268">
        <v>1525</v>
      </c>
      <c r="H11" s="268">
        <v>192</v>
      </c>
      <c r="I11" s="268">
        <v>-4528</v>
      </c>
      <c r="J11" s="267">
        <v>47456</v>
      </c>
      <c r="K11" s="253"/>
      <c r="L11" s="255"/>
      <c r="M11" s="255"/>
      <c r="N11" s="269"/>
      <c r="O11" s="269"/>
      <c r="P11" s="269"/>
      <c r="Q11" s="269"/>
      <c r="R11" s="269"/>
      <c r="S11" s="269"/>
      <c r="T11" s="106"/>
      <c r="U11" s="106"/>
      <c r="V11" s="270"/>
      <c r="W11" s="270"/>
      <c r="X11" s="270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  <c r="EZ11" s="254"/>
      <c r="FA11" s="254"/>
      <c r="FB11" s="254"/>
      <c r="FC11" s="254"/>
      <c r="FD11" s="254"/>
      <c r="FE11" s="254"/>
      <c r="FF11" s="254"/>
      <c r="FG11" s="254"/>
      <c r="FH11" s="254"/>
      <c r="FI11" s="254"/>
      <c r="FJ11" s="254"/>
      <c r="FK11" s="254"/>
      <c r="FL11" s="254"/>
      <c r="FM11" s="254"/>
      <c r="FN11" s="254"/>
      <c r="FO11" s="254"/>
      <c r="FP11" s="254"/>
      <c r="FQ11" s="254"/>
      <c r="FR11" s="254"/>
      <c r="FS11" s="254"/>
      <c r="FT11" s="254"/>
      <c r="FU11" s="254"/>
      <c r="FV11" s="254"/>
      <c r="FW11" s="254"/>
      <c r="FX11" s="254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A11" s="254"/>
      <c r="HB11" s="254"/>
      <c r="HC11" s="254"/>
      <c r="HD11" s="254"/>
      <c r="HE11" s="254"/>
      <c r="HF11" s="254"/>
      <c r="HG11" s="254"/>
      <c r="HH11" s="254"/>
      <c r="HI11" s="254"/>
      <c r="HJ11" s="254"/>
      <c r="HK11" s="254"/>
      <c r="HL11" s="254"/>
      <c r="HM11" s="254"/>
      <c r="HN11" s="254"/>
      <c r="HO11" s="254"/>
      <c r="HP11" s="254"/>
      <c r="HQ11" s="254"/>
      <c r="HR11" s="254"/>
      <c r="HS11" s="254"/>
      <c r="HT11" s="254"/>
      <c r="HU11" s="254"/>
      <c r="HV11" s="254"/>
      <c r="HW11" s="254"/>
      <c r="HX11" s="254"/>
      <c r="HY11" s="254"/>
      <c r="HZ11" s="254"/>
      <c r="IA11" s="254"/>
      <c r="IB11" s="254"/>
      <c r="IC11" s="254"/>
      <c r="ID11" s="254"/>
      <c r="IE11" s="254"/>
      <c r="IF11" s="254"/>
      <c r="IG11" s="254"/>
      <c r="IH11" s="254"/>
      <c r="II11" s="254"/>
      <c r="IJ11" s="254"/>
      <c r="IK11" s="254"/>
      <c r="IL11" s="254"/>
      <c r="IM11" s="254"/>
      <c r="IN11" s="254"/>
      <c r="IO11" s="254"/>
      <c r="IP11" s="254"/>
      <c r="IQ11" s="254"/>
      <c r="IR11" s="254"/>
      <c r="IS11" s="254"/>
      <c r="IT11" s="254"/>
      <c r="IU11" s="254"/>
      <c r="IV11" s="254"/>
    </row>
    <row r="12" spans="1:256" s="259" customFormat="1" ht="12.75" customHeight="1" x14ac:dyDescent="0.25">
      <c r="A12" s="266" t="s">
        <v>261</v>
      </c>
      <c r="B12" s="267">
        <v>52817</v>
      </c>
      <c r="C12" s="268">
        <v>-3912</v>
      </c>
      <c r="D12" s="268"/>
      <c r="E12" s="268">
        <v>5701</v>
      </c>
      <c r="F12" s="268">
        <v>-5697</v>
      </c>
      <c r="G12" s="268">
        <v>1523</v>
      </c>
      <c r="H12" s="268">
        <v>90</v>
      </c>
      <c r="I12" s="268">
        <v>2394</v>
      </c>
      <c r="J12" s="267">
        <v>52916</v>
      </c>
      <c r="K12" s="253"/>
      <c r="L12" s="255"/>
      <c r="M12" s="255"/>
      <c r="N12" s="269"/>
      <c r="O12" s="269"/>
      <c r="P12" s="269"/>
      <c r="Q12" s="269"/>
      <c r="R12" s="269"/>
      <c r="S12" s="269"/>
      <c r="T12" s="106"/>
      <c r="U12" s="106"/>
      <c r="V12" s="270"/>
      <c r="W12" s="270"/>
      <c r="X12" s="270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A12" s="254"/>
      <c r="HB12" s="254"/>
      <c r="HC12" s="254"/>
      <c r="HD12" s="254"/>
      <c r="HE12" s="254"/>
      <c r="HF12" s="254"/>
      <c r="HG12" s="254"/>
      <c r="HH12" s="254"/>
      <c r="HI12" s="254"/>
      <c r="HJ12" s="254"/>
      <c r="HK12" s="254"/>
      <c r="HL12" s="254"/>
      <c r="HM12" s="254"/>
      <c r="HN12" s="254"/>
      <c r="HO12" s="254"/>
      <c r="HP12" s="254"/>
      <c r="HQ12" s="254"/>
      <c r="HR12" s="254"/>
      <c r="HS12" s="254"/>
      <c r="HT12" s="254"/>
      <c r="HU12" s="254"/>
      <c r="HV12" s="254"/>
      <c r="HW12" s="254"/>
      <c r="HX12" s="254"/>
      <c r="HY12" s="254"/>
      <c r="HZ12" s="254"/>
      <c r="IA12" s="254"/>
      <c r="IB12" s="254"/>
      <c r="IC12" s="254"/>
      <c r="ID12" s="254"/>
      <c r="IE12" s="254"/>
      <c r="IF12" s="254"/>
      <c r="IG12" s="254"/>
      <c r="IH12" s="254"/>
      <c r="II12" s="254"/>
      <c r="IJ12" s="254"/>
      <c r="IK12" s="254"/>
      <c r="IL12" s="254"/>
      <c r="IM12" s="254"/>
      <c r="IN12" s="254"/>
      <c r="IO12" s="254"/>
      <c r="IP12" s="254"/>
      <c r="IQ12" s="254"/>
      <c r="IR12" s="254"/>
      <c r="IS12" s="254"/>
      <c r="IT12" s="254"/>
      <c r="IU12" s="254"/>
      <c r="IV12" s="254"/>
    </row>
    <row r="13" spans="1:256" s="259" customFormat="1" ht="18" customHeight="1" x14ac:dyDescent="0.25">
      <c r="A13" s="266" t="s">
        <v>262</v>
      </c>
      <c r="B13" s="267">
        <v>54075</v>
      </c>
      <c r="C13" s="268">
        <v>-3898</v>
      </c>
      <c r="D13" s="268"/>
      <c r="E13" s="268">
        <v>6070</v>
      </c>
      <c r="F13" s="268">
        <v>-6058</v>
      </c>
      <c r="G13" s="268">
        <v>1521</v>
      </c>
      <c r="H13" s="268" t="s">
        <v>263</v>
      </c>
      <c r="I13" s="268">
        <v>9630</v>
      </c>
      <c r="J13" s="267">
        <v>61339</v>
      </c>
      <c r="K13" s="253"/>
      <c r="L13" s="255"/>
      <c r="M13" s="255"/>
      <c r="N13" s="269"/>
      <c r="O13" s="269"/>
      <c r="P13" s="269"/>
      <c r="Q13" s="269"/>
      <c r="R13" s="269"/>
      <c r="S13" s="269"/>
      <c r="T13" s="106"/>
      <c r="U13" s="106"/>
      <c r="V13" s="270"/>
      <c r="W13" s="270"/>
      <c r="X13" s="270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  <c r="HY13" s="254"/>
      <c r="HZ13" s="254"/>
      <c r="IA13" s="254"/>
      <c r="IB13" s="254"/>
      <c r="IC13" s="254"/>
      <c r="ID13" s="254"/>
      <c r="IE13" s="254"/>
      <c r="IF13" s="254"/>
      <c r="IG13" s="254"/>
      <c r="IH13" s="254"/>
      <c r="II13" s="254"/>
      <c r="IJ13" s="254"/>
      <c r="IK13" s="254"/>
      <c r="IL13" s="254"/>
      <c r="IM13" s="254"/>
      <c r="IN13" s="254"/>
      <c r="IO13" s="254"/>
      <c r="IP13" s="254"/>
      <c r="IQ13" s="254"/>
      <c r="IR13" s="254"/>
      <c r="IS13" s="254"/>
      <c r="IT13" s="254"/>
      <c r="IU13" s="254"/>
      <c r="IV13" s="254"/>
    </row>
    <row r="14" spans="1:256" s="259" customFormat="1" ht="12.75" customHeight="1" x14ac:dyDescent="0.25">
      <c r="A14" s="271" t="s">
        <v>264</v>
      </c>
      <c r="B14" s="267">
        <v>56364</v>
      </c>
      <c r="C14" s="268">
        <v>-4245</v>
      </c>
      <c r="D14" s="268"/>
      <c r="E14" s="268">
        <v>6492</v>
      </c>
      <c r="F14" s="268">
        <v>-6468</v>
      </c>
      <c r="G14" s="268">
        <v>1519</v>
      </c>
      <c r="H14" s="268" t="s">
        <v>263</v>
      </c>
      <c r="I14" s="268">
        <v>4662</v>
      </c>
      <c r="J14" s="267">
        <v>58324</v>
      </c>
      <c r="K14" s="253"/>
      <c r="L14" s="255"/>
      <c r="M14" s="255"/>
      <c r="N14" s="269"/>
      <c r="O14" s="269"/>
      <c r="P14" s="269"/>
      <c r="Q14" s="269"/>
      <c r="R14" s="269"/>
      <c r="S14" s="269"/>
      <c r="T14" s="106"/>
      <c r="U14" s="106"/>
      <c r="V14" s="270"/>
      <c r="W14" s="270"/>
      <c r="X14" s="270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  <c r="FF14" s="254"/>
      <c r="FG14" s="254"/>
      <c r="FH14" s="254"/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E14" s="254"/>
      <c r="GF14" s="254"/>
      <c r="GG14" s="254"/>
      <c r="GH14" s="254"/>
      <c r="GI14" s="254"/>
      <c r="GJ14" s="254"/>
      <c r="GK14" s="254"/>
      <c r="GL14" s="254"/>
      <c r="GM14" s="254"/>
      <c r="GN14" s="254"/>
      <c r="GO14" s="254"/>
      <c r="GP14" s="254"/>
      <c r="GQ14" s="254"/>
      <c r="GR14" s="254"/>
      <c r="GS14" s="254"/>
      <c r="GT14" s="254"/>
      <c r="GU14" s="254"/>
      <c r="GV14" s="254"/>
      <c r="GW14" s="254"/>
      <c r="GX14" s="254"/>
      <c r="GY14" s="254"/>
      <c r="GZ14" s="254"/>
      <c r="HA14" s="254"/>
      <c r="HB14" s="254"/>
      <c r="HC14" s="254"/>
      <c r="HD14" s="254"/>
      <c r="HE14" s="254"/>
      <c r="HF14" s="254"/>
      <c r="HG14" s="254"/>
      <c r="HH14" s="254"/>
      <c r="HI14" s="254"/>
      <c r="HJ14" s="254"/>
      <c r="HK14" s="254"/>
      <c r="HL14" s="254"/>
      <c r="HM14" s="254"/>
      <c r="HN14" s="254"/>
      <c r="HO14" s="254"/>
      <c r="HP14" s="254"/>
      <c r="HQ14" s="254"/>
      <c r="HR14" s="254"/>
      <c r="HS14" s="254"/>
      <c r="HT14" s="254"/>
      <c r="HU14" s="254"/>
      <c r="HV14" s="254"/>
      <c r="HW14" s="254"/>
      <c r="HX14" s="254"/>
      <c r="HY14" s="254"/>
      <c r="HZ14" s="254"/>
      <c r="IA14" s="254"/>
      <c r="IB14" s="254"/>
      <c r="IC14" s="254"/>
      <c r="ID14" s="254"/>
      <c r="IE14" s="254"/>
      <c r="IF14" s="254"/>
      <c r="IG14" s="254"/>
      <c r="IH14" s="254"/>
      <c r="II14" s="254"/>
      <c r="IJ14" s="254"/>
      <c r="IK14" s="254"/>
      <c r="IL14" s="254"/>
      <c r="IM14" s="254"/>
      <c r="IN14" s="254"/>
      <c r="IO14" s="254"/>
      <c r="IP14" s="254"/>
      <c r="IQ14" s="254"/>
      <c r="IR14" s="254"/>
      <c r="IS14" s="254"/>
      <c r="IT14" s="254"/>
      <c r="IU14" s="254"/>
      <c r="IV14" s="254"/>
    </row>
    <row r="15" spans="1:256" s="259" customFormat="1" ht="12.75" customHeight="1" x14ac:dyDescent="0.25">
      <c r="A15" s="271" t="s">
        <v>265</v>
      </c>
      <c r="B15" s="267">
        <v>60106</v>
      </c>
      <c r="C15" s="268">
        <v>-4841</v>
      </c>
      <c r="D15" s="268"/>
      <c r="E15" s="268">
        <v>6846</v>
      </c>
      <c r="F15" s="268">
        <v>-6827</v>
      </c>
      <c r="G15" s="268">
        <v>1519</v>
      </c>
      <c r="H15" s="268" t="s">
        <v>263</v>
      </c>
      <c r="I15" s="268">
        <v>4350</v>
      </c>
      <c r="J15" s="267">
        <v>61153</v>
      </c>
      <c r="K15" s="253"/>
      <c r="L15" s="255"/>
      <c r="M15" s="255"/>
      <c r="N15" s="269"/>
      <c r="O15" s="269"/>
      <c r="P15" s="269"/>
      <c r="Q15" s="269"/>
      <c r="R15" s="269"/>
      <c r="S15" s="269"/>
      <c r="T15" s="106"/>
      <c r="U15" s="106"/>
      <c r="V15" s="270"/>
      <c r="W15" s="270"/>
      <c r="X15" s="270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54"/>
      <c r="EO15" s="254"/>
      <c r="EP15" s="254"/>
      <c r="EQ15" s="254"/>
      <c r="ER15" s="254"/>
      <c r="ES15" s="254"/>
      <c r="ET15" s="254"/>
      <c r="EU15" s="254"/>
      <c r="EV15" s="254"/>
      <c r="EW15" s="254"/>
      <c r="EX15" s="254"/>
      <c r="EY15" s="254"/>
      <c r="EZ15" s="254"/>
      <c r="FA15" s="254"/>
      <c r="FB15" s="254"/>
      <c r="FC15" s="254"/>
      <c r="FD15" s="254"/>
      <c r="FE15" s="254"/>
      <c r="FF15" s="254"/>
      <c r="FG15" s="254"/>
      <c r="FH15" s="254"/>
      <c r="FI15" s="254"/>
      <c r="FJ15" s="254"/>
      <c r="FK15" s="254"/>
      <c r="FL15" s="254"/>
      <c r="FM15" s="254"/>
      <c r="FN15" s="254"/>
      <c r="FO15" s="254"/>
      <c r="FP15" s="254"/>
      <c r="FQ15" s="254"/>
      <c r="FR15" s="254"/>
      <c r="FS15" s="254"/>
      <c r="FT15" s="254"/>
      <c r="FU15" s="254"/>
      <c r="FV15" s="254"/>
      <c r="FW15" s="254"/>
      <c r="FX15" s="254"/>
      <c r="FY15" s="254"/>
      <c r="FZ15" s="254"/>
      <c r="GA15" s="254"/>
      <c r="GB15" s="254"/>
      <c r="GC15" s="254"/>
      <c r="GD15" s="254"/>
      <c r="GE15" s="254"/>
      <c r="GF15" s="254"/>
      <c r="GG15" s="254"/>
      <c r="GH15" s="254"/>
      <c r="GI15" s="254"/>
      <c r="GJ15" s="254"/>
      <c r="GK15" s="254"/>
      <c r="GL15" s="254"/>
      <c r="GM15" s="254"/>
      <c r="GN15" s="254"/>
      <c r="GO15" s="254"/>
      <c r="GP15" s="254"/>
      <c r="GQ15" s="254"/>
      <c r="GR15" s="254"/>
      <c r="GS15" s="254"/>
      <c r="GT15" s="254"/>
      <c r="GU15" s="254"/>
      <c r="GV15" s="254"/>
      <c r="GW15" s="254"/>
      <c r="GX15" s="254"/>
      <c r="GY15" s="254"/>
      <c r="GZ15" s="254"/>
      <c r="HA15" s="254"/>
      <c r="HB15" s="254"/>
      <c r="HC15" s="254"/>
      <c r="HD15" s="254"/>
      <c r="HE15" s="254"/>
      <c r="HF15" s="254"/>
      <c r="HG15" s="254"/>
      <c r="HH15" s="254"/>
      <c r="HI15" s="254"/>
      <c r="HJ15" s="254"/>
      <c r="HK15" s="254"/>
      <c r="HL15" s="254"/>
      <c r="HM15" s="254"/>
      <c r="HN15" s="254"/>
      <c r="HO15" s="254"/>
      <c r="HP15" s="254"/>
      <c r="HQ15" s="254"/>
      <c r="HR15" s="254"/>
      <c r="HS15" s="254"/>
      <c r="HT15" s="254"/>
      <c r="HU15" s="254"/>
      <c r="HV15" s="254"/>
      <c r="HW15" s="254"/>
      <c r="HX15" s="254"/>
      <c r="HY15" s="254"/>
      <c r="HZ15" s="254"/>
      <c r="IA15" s="254"/>
      <c r="IB15" s="254"/>
      <c r="IC15" s="254"/>
      <c r="ID15" s="254"/>
      <c r="IE15" s="254"/>
      <c r="IF15" s="254"/>
      <c r="IG15" s="254"/>
      <c r="IH15" s="254"/>
      <c r="II15" s="254"/>
      <c r="IJ15" s="254"/>
      <c r="IK15" s="254"/>
      <c r="IL15" s="254"/>
      <c r="IM15" s="254"/>
      <c r="IN15" s="254"/>
      <c r="IO15" s="254"/>
      <c r="IP15" s="254"/>
      <c r="IQ15" s="254"/>
      <c r="IR15" s="254"/>
      <c r="IS15" s="254"/>
      <c r="IT15" s="254"/>
      <c r="IU15" s="254"/>
      <c r="IV15" s="254"/>
    </row>
    <row r="16" spans="1:256" s="259" customFormat="1" ht="12.75" customHeight="1" x14ac:dyDescent="0.25">
      <c r="A16" s="271" t="s">
        <v>266</v>
      </c>
      <c r="B16" s="267">
        <v>61548</v>
      </c>
      <c r="C16" s="268">
        <v>-3874</v>
      </c>
      <c r="D16" s="268"/>
      <c r="E16" s="268">
        <v>6058</v>
      </c>
      <c r="F16" s="268">
        <v>-6071</v>
      </c>
      <c r="G16" s="268">
        <v>1908</v>
      </c>
      <c r="H16" s="268">
        <v>2428</v>
      </c>
      <c r="I16" s="268">
        <v>2235</v>
      </c>
      <c r="J16" s="267">
        <v>64231</v>
      </c>
      <c r="K16" s="253"/>
      <c r="L16" s="255"/>
      <c r="M16" s="255"/>
      <c r="N16" s="269"/>
      <c r="O16" s="269"/>
      <c r="P16" s="269"/>
      <c r="Q16" s="269"/>
      <c r="R16" s="269"/>
      <c r="S16" s="269"/>
      <c r="T16" s="106"/>
      <c r="U16" s="106"/>
      <c r="V16" s="270"/>
      <c r="W16" s="270"/>
      <c r="X16" s="270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254"/>
      <c r="ER16" s="254"/>
      <c r="ES16" s="254"/>
      <c r="ET16" s="254"/>
      <c r="EU16" s="254"/>
      <c r="EV16" s="254"/>
      <c r="EW16" s="254"/>
      <c r="EX16" s="254"/>
      <c r="EY16" s="254"/>
      <c r="EZ16" s="254"/>
      <c r="FA16" s="254"/>
      <c r="FB16" s="254"/>
      <c r="FC16" s="254"/>
      <c r="FD16" s="254"/>
      <c r="FE16" s="254"/>
      <c r="FF16" s="254"/>
      <c r="FG16" s="254"/>
      <c r="FH16" s="254"/>
      <c r="FI16" s="254"/>
      <c r="FJ16" s="254"/>
      <c r="FK16" s="254"/>
      <c r="FL16" s="254"/>
      <c r="FM16" s="254"/>
      <c r="FN16" s="254"/>
      <c r="FO16" s="254"/>
      <c r="FP16" s="254"/>
      <c r="FQ16" s="254"/>
      <c r="FR16" s="254"/>
      <c r="FS16" s="254"/>
      <c r="FT16" s="254"/>
      <c r="FU16" s="254"/>
      <c r="FV16" s="254"/>
      <c r="FW16" s="254"/>
      <c r="FX16" s="254"/>
      <c r="FY16" s="254"/>
      <c r="FZ16" s="254"/>
      <c r="GA16" s="254"/>
      <c r="GB16" s="254"/>
      <c r="GC16" s="254"/>
      <c r="GD16" s="254"/>
      <c r="GE16" s="254"/>
      <c r="GF16" s="254"/>
      <c r="GG16" s="254"/>
      <c r="GH16" s="254"/>
      <c r="GI16" s="254"/>
      <c r="GJ16" s="254"/>
      <c r="GK16" s="254"/>
      <c r="GL16" s="254"/>
      <c r="GM16" s="254"/>
      <c r="GN16" s="254"/>
      <c r="GO16" s="254"/>
      <c r="GP16" s="254"/>
      <c r="GQ16" s="254"/>
      <c r="GR16" s="254"/>
      <c r="GS16" s="254"/>
      <c r="GT16" s="254"/>
      <c r="GU16" s="254"/>
      <c r="GV16" s="254"/>
      <c r="GW16" s="254"/>
      <c r="GX16" s="254"/>
      <c r="GY16" s="254"/>
      <c r="GZ16" s="254"/>
      <c r="HA16" s="254"/>
      <c r="HB16" s="254"/>
      <c r="HC16" s="254"/>
      <c r="HD16" s="254"/>
      <c r="HE16" s="254"/>
      <c r="HF16" s="254"/>
      <c r="HG16" s="254"/>
      <c r="HH16" s="254"/>
      <c r="HI16" s="254"/>
      <c r="HJ16" s="254"/>
      <c r="HK16" s="254"/>
      <c r="HL16" s="254"/>
      <c r="HM16" s="254"/>
      <c r="HN16" s="254"/>
      <c r="HO16" s="254"/>
      <c r="HP16" s="254"/>
      <c r="HQ16" s="254"/>
      <c r="HR16" s="254"/>
      <c r="HS16" s="254"/>
      <c r="HT16" s="254"/>
      <c r="HU16" s="254"/>
      <c r="HV16" s="254"/>
      <c r="HW16" s="254"/>
      <c r="HX16" s="254"/>
      <c r="HY16" s="254"/>
      <c r="HZ16" s="254"/>
      <c r="IA16" s="254"/>
      <c r="IB16" s="254"/>
      <c r="IC16" s="254"/>
      <c r="ID16" s="254"/>
      <c r="IE16" s="254"/>
      <c r="IF16" s="254"/>
      <c r="IG16" s="254"/>
      <c r="IH16" s="254"/>
      <c r="II16" s="254"/>
      <c r="IJ16" s="254"/>
      <c r="IK16" s="254"/>
      <c r="IL16" s="254"/>
      <c r="IM16" s="254"/>
      <c r="IN16" s="254"/>
      <c r="IO16" s="254"/>
      <c r="IP16" s="254"/>
      <c r="IQ16" s="254"/>
      <c r="IR16" s="254"/>
      <c r="IS16" s="254"/>
      <c r="IT16" s="254"/>
      <c r="IU16" s="254"/>
      <c r="IV16" s="254"/>
    </row>
    <row r="17" spans="1:256" s="259" customFormat="1" ht="12.75" customHeight="1" x14ac:dyDescent="0.25">
      <c r="A17" s="271" t="s">
        <v>267</v>
      </c>
      <c r="B17" s="267">
        <v>64627</v>
      </c>
      <c r="C17" s="268">
        <v>-4218</v>
      </c>
      <c r="D17" s="268"/>
      <c r="E17" s="268">
        <v>6369</v>
      </c>
      <c r="F17" s="268">
        <v>-6388</v>
      </c>
      <c r="G17" s="268">
        <v>1916</v>
      </c>
      <c r="H17" s="268">
        <v>778</v>
      </c>
      <c r="I17" s="268">
        <v>-377</v>
      </c>
      <c r="J17" s="267">
        <v>62707</v>
      </c>
      <c r="K17" s="253"/>
      <c r="L17" s="255"/>
      <c r="M17" s="255"/>
      <c r="N17" s="269"/>
      <c r="O17" s="269"/>
      <c r="P17" s="269"/>
      <c r="Q17" s="269"/>
      <c r="R17" s="269"/>
      <c r="S17" s="269"/>
      <c r="T17" s="106"/>
      <c r="U17" s="106"/>
      <c r="V17" s="270"/>
      <c r="W17" s="270"/>
      <c r="X17" s="270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  <c r="HP17" s="254"/>
      <c r="HQ17" s="254"/>
      <c r="HR17" s="254"/>
      <c r="HS17" s="254"/>
      <c r="HT17" s="254"/>
      <c r="HU17" s="254"/>
      <c r="HV17" s="254"/>
      <c r="HW17" s="254"/>
      <c r="HX17" s="254"/>
      <c r="HY17" s="254"/>
      <c r="HZ17" s="254"/>
      <c r="IA17" s="254"/>
      <c r="IB17" s="254"/>
      <c r="IC17" s="254"/>
      <c r="ID17" s="254"/>
      <c r="IE17" s="254"/>
      <c r="IF17" s="254"/>
      <c r="IG17" s="254"/>
      <c r="IH17" s="254"/>
      <c r="II17" s="254"/>
      <c r="IJ17" s="254"/>
      <c r="IK17" s="254"/>
      <c r="IL17" s="254"/>
      <c r="IM17" s="254"/>
      <c r="IN17" s="254"/>
      <c r="IO17" s="254"/>
      <c r="IP17" s="254"/>
      <c r="IQ17" s="254"/>
      <c r="IR17" s="254"/>
      <c r="IS17" s="254"/>
      <c r="IT17" s="254"/>
      <c r="IU17" s="254"/>
      <c r="IV17" s="254"/>
    </row>
    <row r="18" spans="1:256" s="259" customFormat="1" ht="18" customHeight="1" x14ac:dyDescent="0.25">
      <c r="A18" s="266" t="s">
        <v>268</v>
      </c>
      <c r="B18" s="267">
        <v>68986</v>
      </c>
      <c r="C18" s="268">
        <v>-6351</v>
      </c>
      <c r="D18" s="268"/>
      <c r="E18" s="268">
        <v>6640</v>
      </c>
      <c r="F18" s="268">
        <v>-6653</v>
      </c>
      <c r="G18" s="268">
        <v>1050</v>
      </c>
      <c r="H18" s="268">
        <v>784</v>
      </c>
      <c r="I18" s="268">
        <v>-337</v>
      </c>
      <c r="J18" s="267">
        <v>64121</v>
      </c>
      <c r="K18" s="253"/>
      <c r="L18" s="255"/>
      <c r="M18" s="255"/>
      <c r="N18" s="269"/>
      <c r="O18" s="269"/>
      <c r="P18" s="269"/>
      <c r="Q18" s="269"/>
      <c r="R18" s="269"/>
      <c r="S18" s="269"/>
      <c r="T18" s="106"/>
      <c r="U18" s="106"/>
      <c r="V18" s="270"/>
      <c r="W18" s="270"/>
      <c r="X18" s="270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  <c r="HP18" s="254"/>
      <c r="HQ18" s="254"/>
      <c r="HR18" s="254"/>
      <c r="HS18" s="254"/>
      <c r="HT18" s="254"/>
      <c r="HU18" s="254"/>
      <c r="HV18" s="254"/>
      <c r="HW18" s="254"/>
      <c r="HX18" s="254"/>
      <c r="HY18" s="254"/>
      <c r="HZ18" s="254"/>
      <c r="IA18" s="254"/>
      <c r="IB18" s="254"/>
      <c r="IC18" s="254"/>
      <c r="ID18" s="254"/>
      <c r="IE18" s="254"/>
      <c r="IF18" s="254"/>
      <c r="IG18" s="254"/>
      <c r="IH18" s="254"/>
      <c r="II18" s="254"/>
      <c r="IJ18" s="254"/>
      <c r="IK18" s="254"/>
      <c r="IL18" s="254"/>
      <c r="IM18" s="254"/>
      <c r="IN18" s="254"/>
      <c r="IO18" s="254"/>
      <c r="IP18" s="254"/>
      <c r="IQ18" s="254"/>
      <c r="IR18" s="254"/>
      <c r="IS18" s="254"/>
      <c r="IT18" s="254"/>
      <c r="IU18" s="254"/>
      <c r="IV18" s="254"/>
    </row>
    <row r="19" spans="1:256" s="259" customFormat="1" ht="12.75" customHeight="1" x14ac:dyDescent="0.25">
      <c r="A19" s="271" t="s">
        <v>269</v>
      </c>
      <c r="B19" s="267">
        <v>72969</v>
      </c>
      <c r="C19" s="268">
        <v>-7157</v>
      </c>
      <c r="D19" s="268"/>
      <c r="E19" s="268">
        <v>7150</v>
      </c>
      <c r="F19" s="268">
        <v>-7168</v>
      </c>
      <c r="G19" s="268">
        <v>1052</v>
      </c>
      <c r="H19" s="268">
        <v>259</v>
      </c>
      <c r="I19" s="268">
        <v>-97</v>
      </c>
      <c r="J19" s="267">
        <v>67007</v>
      </c>
      <c r="K19" s="253"/>
      <c r="L19" s="255"/>
      <c r="M19" s="255"/>
      <c r="N19" s="269"/>
      <c r="O19" s="269"/>
      <c r="P19" s="269"/>
      <c r="Q19" s="269"/>
      <c r="R19" s="269"/>
      <c r="S19" s="269"/>
      <c r="T19" s="106"/>
      <c r="U19" s="106"/>
      <c r="V19" s="270"/>
      <c r="W19" s="270"/>
      <c r="X19" s="270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  <c r="EZ19" s="254"/>
      <c r="FA19" s="254"/>
      <c r="FB19" s="254"/>
      <c r="FC19" s="254"/>
      <c r="FD19" s="254"/>
      <c r="FE19" s="254"/>
      <c r="FF19" s="254"/>
      <c r="FG19" s="254"/>
      <c r="FH19" s="254"/>
      <c r="FI19" s="254"/>
      <c r="FJ19" s="254"/>
      <c r="FK19" s="254"/>
      <c r="FL19" s="254"/>
      <c r="FM19" s="254"/>
      <c r="FN19" s="254"/>
      <c r="FO19" s="254"/>
      <c r="FP19" s="254"/>
      <c r="FQ19" s="254"/>
      <c r="FR19" s="254"/>
      <c r="FS19" s="254"/>
      <c r="FT19" s="254"/>
      <c r="FU19" s="254"/>
      <c r="FV19" s="254"/>
      <c r="FW19" s="254"/>
      <c r="FX19" s="254"/>
      <c r="FY19" s="254"/>
      <c r="FZ19" s="254"/>
      <c r="GA19" s="254"/>
      <c r="GB19" s="254"/>
      <c r="GC19" s="254"/>
      <c r="GD19" s="254"/>
      <c r="GE19" s="254"/>
      <c r="GF19" s="254"/>
      <c r="GG19" s="254"/>
      <c r="GH19" s="254"/>
      <c r="GI19" s="254"/>
      <c r="GJ19" s="254"/>
      <c r="GK19" s="254"/>
      <c r="GL19" s="254"/>
      <c r="GM19" s="254"/>
      <c r="GN19" s="254"/>
      <c r="GO19" s="254"/>
      <c r="GP19" s="254"/>
      <c r="GQ19" s="254"/>
      <c r="GR19" s="254"/>
      <c r="GS19" s="254"/>
      <c r="GT19" s="254"/>
      <c r="GU19" s="254"/>
      <c r="GV19" s="254"/>
      <c r="GW19" s="254"/>
      <c r="GX19" s="254"/>
      <c r="GY19" s="254"/>
      <c r="GZ19" s="254"/>
      <c r="HA19" s="254"/>
      <c r="HB19" s="254"/>
      <c r="HC19" s="254"/>
      <c r="HD19" s="254"/>
      <c r="HE19" s="254"/>
      <c r="HF19" s="254"/>
      <c r="HG19" s="254"/>
      <c r="HH19" s="254"/>
      <c r="HI19" s="254"/>
      <c r="HJ19" s="254"/>
      <c r="HK19" s="254"/>
      <c r="HL19" s="254"/>
      <c r="HM19" s="254"/>
      <c r="HN19" s="254"/>
      <c r="HO19" s="254"/>
      <c r="HP19" s="254"/>
      <c r="HQ19" s="254"/>
      <c r="HR19" s="254"/>
      <c r="HS19" s="254"/>
      <c r="HT19" s="254"/>
      <c r="HU19" s="254"/>
      <c r="HV19" s="254"/>
      <c r="HW19" s="254"/>
      <c r="HX19" s="254"/>
      <c r="HY19" s="254"/>
      <c r="HZ19" s="254"/>
      <c r="IA19" s="254"/>
      <c r="IB19" s="254"/>
      <c r="IC19" s="254"/>
      <c r="ID19" s="254"/>
      <c r="IE19" s="254"/>
      <c r="IF19" s="254"/>
      <c r="IG19" s="254"/>
      <c r="IH19" s="254"/>
      <c r="II19" s="254"/>
      <c r="IJ19" s="254"/>
      <c r="IK19" s="254"/>
      <c r="IL19" s="254"/>
      <c r="IM19" s="254"/>
      <c r="IN19" s="254"/>
      <c r="IO19" s="254"/>
      <c r="IP19" s="254"/>
      <c r="IQ19" s="254"/>
      <c r="IR19" s="254"/>
      <c r="IS19" s="254"/>
      <c r="IT19" s="254"/>
      <c r="IU19" s="254"/>
      <c r="IV19" s="254"/>
    </row>
    <row r="20" spans="1:256" s="259" customFormat="1" ht="12.75" customHeight="1" x14ac:dyDescent="0.25">
      <c r="A20" s="271" t="s">
        <v>270</v>
      </c>
      <c r="B20" s="267">
        <v>75047</v>
      </c>
      <c r="C20" s="268">
        <v>-7354</v>
      </c>
      <c r="D20" s="268"/>
      <c r="E20" s="268">
        <v>7448</v>
      </c>
      <c r="F20" s="268">
        <v>-7480</v>
      </c>
      <c r="G20" s="268">
        <v>1055</v>
      </c>
      <c r="H20" s="268">
        <v>34</v>
      </c>
      <c r="I20" s="268">
        <v>1589</v>
      </c>
      <c r="J20" s="267">
        <v>70339</v>
      </c>
      <c r="K20" s="253"/>
      <c r="L20" s="255"/>
      <c r="M20" s="255"/>
      <c r="N20" s="269"/>
      <c r="O20" s="269"/>
      <c r="P20" s="269"/>
      <c r="Q20" s="269"/>
      <c r="R20" s="269"/>
      <c r="S20" s="269"/>
      <c r="T20" s="106"/>
      <c r="U20" s="106"/>
      <c r="V20" s="270"/>
      <c r="W20" s="270"/>
      <c r="X20" s="270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  <c r="EZ20" s="254"/>
      <c r="FA20" s="254"/>
      <c r="FB20" s="254"/>
      <c r="FC20" s="254"/>
      <c r="FD20" s="254"/>
      <c r="FE20" s="254"/>
      <c r="FF20" s="254"/>
      <c r="FG20" s="254"/>
      <c r="FH20" s="254"/>
      <c r="FI20" s="254"/>
      <c r="FJ20" s="254"/>
      <c r="FK20" s="254"/>
      <c r="FL20" s="254"/>
      <c r="FM20" s="254"/>
      <c r="FN20" s="254"/>
      <c r="FO20" s="254"/>
      <c r="FP20" s="254"/>
      <c r="FQ20" s="254"/>
      <c r="FR20" s="254"/>
      <c r="FS20" s="254"/>
      <c r="FT20" s="254"/>
      <c r="FU20" s="254"/>
      <c r="FV20" s="254"/>
      <c r="FW20" s="254"/>
      <c r="FX20" s="254"/>
      <c r="FY20" s="254"/>
      <c r="FZ20" s="254"/>
      <c r="GA20" s="254"/>
      <c r="GB20" s="254"/>
      <c r="GC20" s="254"/>
      <c r="GD20" s="254"/>
      <c r="GE20" s="254"/>
      <c r="GF20" s="254"/>
      <c r="GG20" s="254"/>
      <c r="GH20" s="254"/>
      <c r="GI20" s="254"/>
      <c r="GJ20" s="254"/>
      <c r="GK20" s="254"/>
      <c r="GL20" s="254"/>
      <c r="GM20" s="254"/>
      <c r="GN20" s="254"/>
      <c r="GO20" s="254"/>
      <c r="GP20" s="254"/>
      <c r="GQ20" s="254"/>
      <c r="GR20" s="254"/>
      <c r="GS20" s="254"/>
      <c r="GT20" s="254"/>
      <c r="GU20" s="254"/>
      <c r="GV20" s="254"/>
      <c r="GW20" s="254"/>
      <c r="GX20" s="254"/>
      <c r="GY20" s="254"/>
      <c r="GZ20" s="254"/>
      <c r="HA20" s="254"/>
      <c r="HB20" s="254"/>
      <c r="HC20" s="254"/>
      <c r="HD20" s="254"/>
      <c r="HE20" s="254"/>
      <c r="HF20" s="254"/>
      <c r="HG20" s="254"/>
      <c r="HH20" s="254"/>
      <c r="HI20" s="254"/>
      <c r="HJ20" s="254"/>
      <c r="HK20" s="254"/>
      <c r="HL20" s="254"/>
      <c r="HM20" s="254"/>
      <c r="HN20" s="254"/>
      <c r="HO20" s="254"/>
      <c r="HP20" s="254"/>
      <c r="HQ20" s="254"/>
      <c r="HR20" s="254"/>
      <c r="HS20" s="254"/>
      <c r="HT20" s="254"/>
      <c r="HU20" s="254"/>
      <c r="HV20" s="254"/>
      <c r="HW20" s="254"/>
      <c r="HX20" s="254"/>
      <c r="HY20" s="254"/>
      <c r="HZ20" s="254"/>
      <c r="IA20" s="254"/>
      <c r="IB20" s="254"/>
      <c r="IC20" s="254"/>
      <c r="ID20" s="254"/>
      <c r="IE20" s="254"/>
      <c r="IF20" s="254"/>
      <c r="IG20" s="254"/>
      <c r="IH20" s="254"/>
      <c r="II20" s="254"/>
      <c r="IJ20" s="254"/>
      <c r="IK20" s="254"/>
      <c r="IL20" s="254"/>
      <c r="IM20" s="254"/>
      <c r="IN20" s="254"/>
      <c r="IO20" s="254"/>
      <c r="IP20" s="254"/>
      <c r="IQ20" s="254"/>
      <c r="IR20" s="254"/>
      <c r="IS20" s="254"/>
      <c r="IT20" s="254"/>
      <c r="IU20" s="254"/>
      <c r="IV20" s="254"/>
    </row>
    <row r="21" spans="1:256" s="259" customFormat="1" ht="12.75" customHeight="1" x14ac:dyDescent="0.25">
      <c r="A21" s="271" t="s">
        <v>271</v>
      </c>
      <c r="B21" s="267">
        <v>77975</v>
      </c>
      <c r="C21" s="268">
        <v>-7580</v>
      </c>
      <c r="D21" s="268"/>
      <c r="E21" s="268">
        <v>8024</v>
      </c>
      <c r="F21" s="268">
        <v>-8056</v>
      </c>
      <c r="G21" s="268">
        <v>1052</v>
      </c>
      <c r="H21" s="268">
        <v>0</v>
      </c>
      <c r="I21" s="268">
        <v>7173</v>
      </c>
      <c r="J21" s="267">
        <v>78589</v>
      </c>
      <c r="K21" s="253"/>
      <c r="L21" s="255"/>
      <c r="M21" s="255"/>
      <c r="N21" s="269"/>
      <c r="O21" s="269"/>
      <c r="P21" s="269"/>
      <c r="Q21" s="269"/>
      <c r="R21" s="269"/>
      <c r="S21" s="269"/>
      <c r="T21" s="106"/>
      <c r="U21" s="106"/>
      <c r="V21" s="270"/>
      <c r="W21" s="270"/>
      <c r="X21" s="270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254"/>
      <c r="DZ21" s="254"/>
      <c r="EA21" s="254"/>
      <c r="EB21" s="254"/>
      <c r="EC21" s="254"/>
      <c r="ED21" s="254"/>
      <c r="EE21" s="254"/>
      <c r="EF21" s="254"/>
      <c r="EG21" s="254"/>
      <c r="EH21" s="254"/>
      <c r="EI21" s="254"/>
      <c r="EJ21" s="254"/>
      <c r="EK21" s="254"/>
      <c r="EL21" s="254"/>
      <c r="EM21" s="254"/>
      <c r="EN21" s="254"/>
      <c r="EO21" s="254"/>
      <c r="EP21" s="254"/>
      <c r="EQ21" s="254"/>
      <c r="ER21" s="254"/>
      <c r="ES21" s="254"/>
      <c r="ET21" s="254"/>
      <c r="EU21" s="254"/>
      <c r="EV21" s="254"/>
      <c r="EW21" s="254"/>
      <c r="EX21" s="254"/>
      <c r="EY21" s="254"/>
      <c r="EZ21" s="254"/>
      <c r="FA21" s="254"/>
      <c r="FB21" s="254"/>
      <c r="FC21" s="254"/>
      <c r="FD21" s="254"/>
      <c r="FE21" s="254"/>
      <c r="FF21" s="254"/>
      <c r="FG21" s="254"/>
      <c r="FH21" s="254"/>
      <c r="FI21" s="254"/>
      <c r="FJ21" s="254"/>
      <c r="FK21" s="254"/>
      <c r="FL21" s="254"/>
      <c r="FM21" s="254"/>
      <c r="FN21" s="254"/>
      <c r="FO21" s="254"/>
      <c r="FP21" s="254"/>
      <c r="FQ21" s="254"/>
      <c r="FR21" s="254"/>
      <c r="FS21" s="254"/>
      <c r="FT21" s="254"/>
      <c r="FU21" s="254"/>
      <c r="FV21" s="254"/>
      <c r="FW21" s="254"/>
      <c r="FX21" s="254"/>
      <c r="FY21" s="254"/>
      <c r="FZ21" s="254"/>
      <c r="GA21" s="254"/>
      <c r="GB21" s="254"/>
      <c r="GC21" s="254"/>
      <c r="GD21" s="254"/>
      <c r="GE21" s="254"/>
      <c r="GF21" s="254"/>
      <c r="GG21" s="254"/>
      <c r="GH21" s="254"/>
      <c r="GI21" s="254"/>
      <c r="GJ21" s="254"/>
      <c r="GK21" s="254"/>
      <c r="GL21" s="254"/>
      <c r="GM21" s="254"/>
      <c r="GN21" s="254"/>
      <c r="GO21" s="254"/>
      <c r="GP21" s="254"/>
      <c r="GQ21" s="254"/>
      <c r="GR21" s="254"/>
      <c r="GS21" s="254"/>
      <c r="GT21" s="254"/>
      <c r="GU21" s="254"/>
      <c r="GV21" s="254"/>
      <c r="GW21" s="254"/>
      <c r="GX21" s="254"/>
      <c r="GY21" s="254"/>
      <c r="GZ21" s="254"/>
      <c r="HA21" s="254"/>
      <c r="HB21" s="254"/>
      <c r="HC21" s="254"/>
      <c r="HD21" s="254"/>
      <c r="HE21" s="254"/>
      <c r="HF21" s="254"/>
      <c r="HG21" s="254"/>
      <c r="HH21" s="254"/>
      <c r="HI21" s="254"/>
      <c r="HJ21" s="254"/>
      <c r="HK21" s="254"/>
      <c r="HL21" s="254"/>
      <c r="HM21" s="254"/>
      <c r="HN21" s="254"/>
      <c r="HO21" s="254"/>
      <c r="HP21" s="254"/>
      <c r="HQ21" s="254"/>
      <c r="HR21" s="254"/>
      <c r="HS21" s="254"/>
      <c r="HT21" s="254"/>
      <c r="HU21" s="254"/>
      <c r="HV21" s="254"/>
      <c r="HW21" s="254"/>
      <c r="HX21" s="254"/>
      <c r="HY21" s="254"/>
      <c r="HZ21" s="254"/>
      <c r="IA21" s="254"/>
      <c r="IB21" s="254"/>
      <c r="IC21" s="254"/>
      <c r="ID21" s="254"/>
      <c r="IE21" s="254"/>
      <c r="IF21" s="254"/>
      <c r="IG21" s="254"/>
      <c r="IH21" s="254"/>
      <c r="II21" s="254"/>
      <c r="IJ21" s="254"/>
      <c r="IK21" s="254"/>
      <c r="IL21" s="254"/>
      <c r="IM21" s="254"/>
      <c r="IN21" s="254"/>
      <c r="IO21" s="254"/>
      <c r="IP21" s="254"/>
      <c r="IQ21" s="254"/>
      <c r="IR21" s="254"/>
      <c r="IS21" s="254"/>
      <c r="IT21" s="254"/>
      <c r="IU21" s="254"/>
      <c r="IV21" s="254"/>
    </row>
    <row r="22" spans="1:256" s="259" customFormat="1" ht="18.600000000000001" customHeight="1" x14ac:dyDescent="0.25">
      <c r="A22" s="255" t="s">
        <v>272</v>
      </c>
      <c r="B22" s="272">
        <v>80138</v>
      </c>
      <c r="C22" s="273">
        <v>-8363</v>
      </c>
      <c r="D22" s="273"/>
      <c r="E22" s="273">
        <v>9196</v>
      </c>
      <c r="F22" s="273">
        <v>-9278</v>
      </c>
      <c r="G22" s="273">
        <v>1051</v>
      </c>
      <c r="H22" s="273">
        <v>2845</v>
      </c>
      <c r="I22" s="273">
        <v>10564</v>
      </c>
      <c r="J22" s="274">
        <v>86152</v>
      </c>
      <c r="K22" s="253"/>
      <c r="L22" s="255"/>
      <c r="M22" s="255"/>
      <c r="N22" s="269"/>
      <c r="O22" s="269"/>
      <c r="P22" s="269"/>
      <c r="Q22" s="269"/>
      <c r="R22" s="269"/>
      <c r="S22" s="269"/>
      <c r="T22" s="106"/>
      <c r="U22" s="106"/>
      <c r="V22" s="270"/>
      <c r="W22" s="270"/>
      <c r="X22" s="270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</row>
    <row r="23" spans="1:256" s="259" customFormat="1" ht="13.2" x14ac:dyDescent="0.25">
      <c r="A23" s="271" t="s">
        <v>173</v>
      </c>
      <c r="B23" s="272">
        <v>81853</v>
      </c>
      <c r="C23" s="273">
        <v>-9207</v>
      </c>
      <c r="D23" s="273"/>
      <c r="E23" s="273">
        <v>9518</v>
      </c>
      <c r="F23" s="273">
        <v>-9583</v>
      </c>
      <c r="G23" s="273">
        <v>1048</v>
      </c>
      <c r="H23" s="273">
        <v>919</v>
      </c>
      <c r="I23" s="273">
        <v>30856</v>
      </c>
      <c r="J23" s="274">
        <v>105403</v>
      </c>
      <c r="K23" s="253"/>
      <c r="L23" s="255"/>
      <c r="M23" s="255"/>
      <c r="N23" s="269"/>
      <c r="O23" s="269"/>
      <c r="P23" s="269"/>
      <c r="Q23" s="269"/>
      <c r="R23" s="269"/>
      <c r="S23" s="269"/>
      <c r="T23" s="106"/>
      <c r="U23" s="106"/>
      <c r="V23" s="270"/>
      <c r="W23" s="270"/>
      <c r="X23" s="270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</row>
    <row r="24" spans="1:256" s="259" customFormat="1" ht="21.75" customHeight="1" x14ac:dyDescent="0.25">
      <c r="A24" s="275" t="s">
        <v>273</v>
      </c>
      <c r="B24" s="267"/>
      <c r="C24" s="268"/>
      <c r="D24" s="268"/>
      <c r="E24" s="268"/>
      <c r="F24" s="268"/>
      <c r="G24" s="268"/>
      <c r="H24" s="268"/>
      <c r="I24" s="268"/>
      <c r="J24" s="267"/>
      <c r="K24" s="253"/>
      <c r="L24" s="255"/>
      <c r="M24" s="255"/>
      <c r="N24" s="269"/>
      <c r="O24" s="269"/>
      <c r="P24" s="269"/>
      <c r="Q24" s="269"/>
      <c r="R24" s="269"/>
      <c r="S24" s="269"/>
      <c r="T24" s="106"/>
      <c r="U24" s="106"/>
      <c r="V24" s="270"/>
      <c r="W24" s="270"/>
      <c r="X24" s="270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  <c r="EZ24" s="254"/>
      <c r="FA24" s="254"/>
      <c r="FB24" s="254"/>
      <c r="FC24" s="254"/>
      <c r="FD24" s="254"/>
      <c r="FE24" s="254"/>
      <c r="FF24" s="254"/>
      <c r="FG24" s="254"/>
      <c r="FH24" s="254"/>
      <c r="FI24" s="254"/>
      <c r="FJ24" s="254"/>
      <c r="FK24" s="254"/>
      <c r="FL24" s="254"/>
      <c r="FM24" s="254"/>
      <c r="FN24" s="254"/>
      <c r="FO24" s="254"/>
      <c r="FP24" s="254"/>
      <c r="FQ24" s="254"/>
      <c r="FR24" s="254"/>
      <c r="FS24" s="254"/>
      <c r="FT24" s="254"/>
      <c r="FU24" s="254"/>
      <c r="FV24" s="254"/>
      <c r="FW24" s="254"/>
      <c r="FX24" s="254"/>
      <c r="FY24" s="254"/>
      <c r="FZ24" s="254"/>
      <c r="GA24" s="254"/>
      <c r="GB24" s="254"/>
      <c r="GC24" s="254"/>
      <c r="GD24" s="254"/>
      <c r="GE24" s="254"/>
      <c r="GF24" s="254"/>
      <c r="GG24" s="254"/>
      <c r="GH24" s="254"/>
      <c r="GI24" s="254"/>
      <c r="GJ24" s="254"/>
      <c r="GK24" s="254"/>
      <c r="GL24" s="254"/>
      <c r="GM24" s="254"/>
      <c r="GN24" s="254"/>
      <c r="GO24" s="254"/>
      <c r="GP24" s="254"/>
      <c r="GQ24" s="254"/>
      <c r="GR24" s="254"/>
      <c r="GS24" s="254"/>
      <c r="GT24" s="254"/>
      <c r="GU24" s="254"/>
      <c r="GV24" s="254"/>
      <c r="GW24" s="254"/>
      <c r="GX24" s="254"/>
      <c r="GY24" s="254"/>
      <c r="GZ24" s="254"/>
      <c r="HA24" s="254"/>
      <c r="HB24" s="254"/>
      <c r="HC24" s="254"/>
      <c r="HD24" s="254"/>
      <c r="HE24" s="254"/>
      <c r="HF24" s="254"/>
      <c r="HG24" s="254"/>
      <c r="HH24" s="254"/>
      <c r="HI24" s="254"/>
      <c r="HJ24" s="254"/>
      <c r="HK24" s="254"/>
      <c r="HL24" s="254"/>
      <c r="HM24" s="254"/>
      <c r="HN24" s="254"/>
      <c r="HO24" s="254"/>
      <c r="HP24" s="254"/>
      <c r="HQ24" s="254"/>
      <c r="HR24" s="254"/>
      <c r="HS24" s="254"/>
      <c r="HT24" s="254"/>
      <c r="HU24" s="254"/>
      <c r="HV24" s="254"/>
      <c r="HW24" s="254"/>
      <c r="HX24" s="254"/>
      <c r="HY24" s="254"/>
      <c r="HZ24" s="254"/>
      <c r="IA24" s="254"/>
      <c r="IB24" s="254"/>
      <c r="IC24" s="254"/>
      <c r="ID24" s="254"/>
      <c r="IE24" s="254"/>
      <c r="IF24" s="254"/>
      <c r="IG24" s="254"/>
      <c r="IH24" s="254"/>
      <c r="II24" s="254"/>
      <c r="IJ24" s="254"/>
      <c r="IK24" s="254"/>
      <c r="IL24" s="254"/>
      <c r="IM24" s="254"/>
      <c r="IN24" s="254"/>
      <c r="IO24" s="254"/>
      <c r="IP24" s="254"/>
      <c r="IQ24" s="254"/>
      <c r="IR24" s="254"/>
      <c r="IS24" s="254"/>
      <c r="IT24" s="254"/>
      <c r="IU24" s="254"/>
      <c r="IV24" s="254"/>
    </row>
    <row r="25" spans="1:256" s="259" customFormat="1" ht="12.75" customHeight="1" x14ac:dyDescent="0.25">
      <c r="A25" s="266" t="s">
        <v>257</v>
      </c>
      <c r="B25" s="267">
        <v>15232.753842</v>
      </c>
      <c r="C25" s="268">
        <v>-1997.3315459999999</v>
      </c>
      <c r="D25" s="268"/>
      <c r="E25" s="268">
        <v>1091.2305180000001</v>
      </c>
      <c r="F25" s="268">
        <v>-1095.664464</v>
      </c>
      <c r="G25" s="268">
        <v>657.01231299999995</v>
      </c>
      <c r="H25" s="268">
        <v>348.37677300000001</v>
      </c>
      <c r="I25" s="268">
        <v>-1272.377438</v>
      </c>
      <c r="J25" s="267">
        <v>12963.999998000001</v>
      </c>
      <c r="K25" s="253"/>
      <c r="L25" s="255"/>
      <c r="M25" s="255"/>
      <c r="N25" s="269"/>
      <c r="O25" s="269"/>
      <c r="P25" s="269"/>
      <c r="Q25" s="269"/>
      <c r="R25" s="269"/>
      <c r="S25" s="269"/>
      <c r="T25" s="106"/>
      <c r="U25" s="106"/>
      <c r="V25" s="270"/>
      <c r="W25" s="270"/>
      <c r="X25" s="270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  <c r="EZ25" s="254"/>
      <c r="FA25" s="254"/>
      <c r="FB25" s="254"/>
      <c r="FC25" s="254"/>
      <c r="FD25" s="254"/>
      <c r="FE25" s="254"/>
      <c r="FF25" s="254"/>
      <c r="FG25" s="254"/>
      <c r="FH25" s="254"/>
      <c r="FI25" s="254"/>
      <c r="FJ25" s="254"/>
      <c r="FK25" s="254"/>
      <c r="FL25" s="254"/>
      <c r="FM25" s="254"/>
      <c r="FN25" s="254"/>
      <c r="FO25" s="254"/>
      <c r="FP25" s="254"/>
      <c r="FQ25" s="254"/>
      <c r="FR25" s="254"/>
      <c r="FS25" s="254"/>
      <c r="FT25" s="254"/>
      <c r="FU25" s="254"/>
      <c r="FV25" s="254"/>
      <c r="FW25" s="254"/>
      <c r="FX25" s="254"/>
      <c r="FY25" s="254"/>
      <c r="FZ25" s="254"/>
      <c r="GA25" s="254"/>
      <c r="GB25" s="254"/>
      <c r="GC25" s="254"/>
      <c r="GD25" s="254"/>
      <c r="GE25" s="254"/>
      <c r="GF25" s="254"/>
      <c r="GG25" s="254"/>
      <c r="GH25" s="254"/>
      <c r="GI25" s="254"/>
      <c r="GJ25" s="254"/>
      <c r="GK25" s="254"/>
      <c r="GL25" s="254"/>
      <c r="GM25" s="254"/>
      <c r="GN25" s="254"/>
      <c r="GO25" s="254"/>
      <c r="GP25" s="254"/>
      <c r="GQ25" s="254"/>
      <c r="GR25" s="254"/>
      <c r="GS25" s="254"/>
      <c r="GT25" s="254"/>
      <c r="GU25" s="254"/>
      <c r="GV25" s="254"/>
      <c r="GW25" s="254"/>
      <c r="GX25" s="254"/>
      <c r="GY25" s="254"/>
      <c r="GZ25" s="254"/>
      <c r="HA25" s="254"/>
      <c r="HB25" s="254"/>
      <c r="HC25" s="254"/>
      <c r="HD25" s="254"/>
      <c r="HE25" s="254"/>
      <c r="HF25" s="254"/>
      <c r="HG25" s="254"/>
      <c r="HH25" s="254"/>
      <c r="HI25" s="254"/>
      <c r="HJ25" s="254"/>
      <c r="HK25" s="254"/>
      <c r="HL25" s="254"/>
      <c r="HM25" s="254"/>
      <c r="HN25" s="254"/>
      <c r="HO25" s="254"/>
      <c r="HP25" s="254"/>
      <c r="HQ25" s="254"/>
      <c r="HR25" s="254"/>
      <c r="HS25" s="254"/>
      <c r="HT25" s="254"/>
      <c r="HU25" s="254"/>
      <c r="HV25" s="254"/>
      <c r="HW25" s="254"/>
      <c r="HX25" s="254"/>
      <c r="HY25" s="254"/>
      <c r="HZ25" s="254"/>
      <c r="IA25" s="254"/>
      <c r="IB25" s="254"/>
      <c r="IC25" s="254"/>
      <c r="ID25" s="254"/>
      <c r="IE25" s="254"/>
      <c r="IF25" s="254"/>
      <c r="IG25" s="254"/>
      <c r="IH25" s="254"/>
      <c r="II25" s="254"/>
      <c r="IJ25" s="254"/>
      <c r="IK25" s="254"/>
      <c r="IL25" s="254"/>
      <c r="IM25" s="254"/>
      <c r="IN25" s="254"/>
      <c r="IO25" s="254"/>
      <c r="IP25" s="254"/>
      <c r="IQ25" s="254"/>
      <c r="IR25" s="254"/>
      <c r="IS25" s="254"/>
      <c r="IT25" s="254"/>
      <c r="IU25" s="254"/>
      <c r="IV25" s="254"/>
    </row>
    <row r="26" spans="1:256" s="259" customFormat="1" ht="12.75" customHeight="1" x14ac:dyDescent="0.25">
      <c r="A26" s="266" t="s">
        <v>258</v>
      </c>
      <c r="B26" s="267">
        <v>15779.850608999999</v>
      </c>
      <c r="C26" s="268">
        <v>-1951.6020470000001</v>
      </c>
      <c r="D26" s="268"/>
      <c r="E26" s="268">
        <v>1164</v>
      </c>
      <c r="F26" s="268">
        <v>-1165</v>
      </c>
      <c r="G26" s="268">
        <v>657.51997400000005</v>
      </c>
      <c r="H26" s="268">
        <v>235.09222600000001</v>
      </c>
      <c r="I26" s="268">
        <v>937</v>
      </c>
      <c r="J26" s="267">
        <v>15656.473999</v>
      </c>
      <c r="K26" s="253"/>
      <c r="L26" s="255"/>
      <c r="M26" s="255"/>
      <c r="N26" s="269"/>
      <c r="O26" s="269"/>
      <c r="P26" s="269"/>
      <c r="Q26" s="269"/>
      <c r="R26" s="269"/>
      <c r="S26" s="269"/>
      <c r="T26" s="106"/>
      <c r="U26" s="106"/>
      <c r="V26" s="270"/>
      <c r="W26" s="270"/>
      <c r="X26" s="270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4"/>
      <c r="FC26" s="254"/>
      <c r="FD26" s="254"/>
      <c r="FE26" s="254"/>
      <c r="FF26" s="254"/>
      <c r="FG26" s="254"/>
      <c r="FH26" s="254"/>
      <c r="FI26" s="254"/>
      <c r="FJ26" s="254"/>
      <c r="FK26" s="254"/>
      <c r="FL26" s="254"/>
      <c r="FM26" s="254"/>
      <c r="FN26" s="254"/>
      <c r="FO26" s="254"/>
      <c r="FP26" s="254"/>
      <c r="FQ26" s="254"/>
      <c r="FR26" s="254"/>
      <c r="FS26" s="254"/>
      <c r="FT26" s="254"/>
      <c r="FU26" s="254"/>
      <c r="FV26" s="254"/>
      <c r="FW26" s="254"/>
      <c r="FX26" s="254"/>
      <c r="FY26" s="254"/>
      <c r="FZ26" s="254"/>
      <c r="GA26" s="254"/>
      <c r="GB26" s="254"/>
      <c r="GC26" s="254"/>
      <c r="GD26" s="254"/>
      <c r="GE26" s="254"/>
      <c r="GF26" s="254"/>
      <c r="GG26" s="254"/>
      <c r="GH26" s="254"/>
      <c r="GI26" s="254"/>
      <c r="GJ26" s="254"/>
      <c r="GK26" s="25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  <c r="GW26" s="254"/>
      <c r="GX26" s="254"/>
      <c r="GY26" s="254"/>
      <c r="GZ26" s="254"/>
      <c r="HA26" s="254"/>
      <c r="HB26" s="254"/>
      <c r="HC26" s="254"/>
      <c r="HD26" s="254"/>
      <c r="HE26" s="254"/>
      <c r="HF26" s="254"/>
      <c r="HG26" s="254"/>
      <c r="HH26" s="254"/>
      <c r="HI26" s="254"/>
      <c r="HJ26" s="254"/>
      <c r="HK26" s="254"/>
      <c r="HL26" s="254"/>
      <c r="HM26" s="254"/>
      <c r="HN26" s="254"/>
      <c r="HO26" s="254"/>
      <c r="HP26" s="254"/>
      <c r="HQ26" s="254"/>
      <c r="HR26" s="254"/>
      <c r="HS26" s="254"/>
      <c r="HT26" s="254"/>
      <c r="HU26" s="254"/>
      <c r="HV26" s="254"/>
      <c r="HW26" s="254"/>
      <c r="HX26" s="254"/>
      <c r="HY26" s="254"/>
      <c r="HZ26" s="254"/>
      <c r="IA26" s="254"/>
      <c r="IB26" s="254"/>
      <c r="IC26" s="254"/>
      <c r="ID26" s="254"/>
      <c r="IE26" s="254"/>
      <c r="IF26" s="254"/>
      <c r="IG26" s="254"/>
      <c r="IH26" s="254"/>
      <c r="II26" s="254"/>
      <c r="IJ26" s="254"/>
      <c r="IK26" s="254"/>
      <c r="IL26" s="254"/>
      <c r="IM26" s="254"/>
      <c r="IN26" s="254"/>
      <c r="IO26" s="254"/>
      <c r="IP26" s="254"/>
      <c r="IQ26" s="254"/>
      <c r="IR26" s="254"/>
      <c r="IS26" s="254"/>
      <c r="IT26" s="254"/>
      <c r="IU26" s="254"/>
      <c r="IV26" s="254"/>
    </row>
    <row r="27" spans="1:256" s="259" customFormat="1" ht="12.75" customHeight="1" x14ac:dyDescent="0.25">
      <c r="A27" s="266" t="s">
        <v>259</v>
      </c>
      <c r="B27" s="267">
        <v>16947</v>
      </c>
      <c r="C27" s="268">
        <v>-2090</v>
      </c>
      <c r="D27" s="268"/>
      <c r="E27" s="268">
        <v>1360</v>
      </c>
      <c r="F27" s="268">
        <v>-1354</v>
      </c>
      <c r="G27" s="268">
        <v>657</v>
      </c>
      <c r="H27" s="268">
        <v>174</v>
      </c>
      <c r="I27" s="268">
        <v>869</v>
      </c>
      <c r="J27" s="267">
        <v>16563</v>
      </c>
      <c r="K27" s="253"/>
      <c r="L27" s="255"/>
      <c r="M27" s="255"/>
      <c r="N27" s="269"/>
      <c r="O27" s="269"/>
      <c r="P27" s="269"/>
      <c r="Q27" s="269"/>
      <c r="R27" s="269"/>
      <c r="S27" s="269"/>
      <c r="T27" s="106"/>
      <c r="U27" s="106"/>
      <c r="V27" s="270"/>
      <c r="W27" s="270"/>
      <c r="X27" s="270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  <c r="EZ27" s="254"/>
      <c r="FA27" s="254"/>
      <c r="FB27" s="254"/>
      <c r="FC27" s="254"/>
      <c r="FD27" s="254"/>
      <c r="FE27" s="254"/>
      <c r="FF27" s="254"/>
      <c r="FG27" s="254"/>
      <c r="FH27" s="254"/>
      <c r="FI27" s="254"/>
      <c r="FJ27" s="254"/>
      <c r="FK27" s="254"/>
      <c r="FL27" s="254"/>
      <c r="FM27" s="254"/>
      <c r="FN27" s="254"/>
      <c r="FO27" s="254"/>
      <c r="FP27" s="254"/>
      <c r="FQ27" s="254"/>
      <c r="FR27" s="254"/>
      <c r="FS27" s="254"/>
      <c r="FT27" s="254"/>
      <c r="FU27" s="254"/>
      <c r="FV27" s="254"/>
      <c r="FW27" s="254"/>
      <c r="FX27" s="254"/>
      <c r="FY27" s="254"/>
      <c r="FZ27" s="254"/>
      <c r="GA27" s="254"/>
      <c r="GB27" s="254"/>
      <c r="GC27" s="254"/>
      <c r="GD27" s="254"/>
      <c r="GE27" s="254"/>
      <c r="GF27" s="254"/>
      <c r="GG27" s="254"/>
      <c r="GH27" s="254"/>
      <c r="GI27" s="254"/>
      <c r="GJ27" s="254"/>
      <c r="GK27" s="254"/>
      <c r="GL27" s="254"/>
      <c r="GM27" s="254"/>
      <c r="GN27" s="254"/>
      <c r="GO27" s="254"/>
      <c r="GP27" s="254"/>
      <c r="GQ27" s="254"/>
      <c r="GR27" s="254"/>
      <c r="GS27" s="254"/>
      <c r="GT27" s="254"/>
      <c r="GU27" s="254"/>
      <c r="GV27" s="254"/>
      <c r="GW27" s="254"/>
      <c r="GX27" s="254"/>
      <c r="GY27" s="254"/>
      <c r="GZ27" s="254"/>
      <c r="HA27" s="254"/>
      <c r="HB27" s="254"/>
      <c r="HC27" s="254"/>
      <c r="HD27" s="254"/>
      <c r="HE27" s="254"/>
      <c r="HF27" s="254"/>
      <c r="HG27" s="254"/>
      <c r="HH27" s="254"/>
      <c r="HI27" s="254"/>
      <c r="HJ27" s="254"/>
      <c r="HK27" s="254"/>
      <c r="HL27" s="254"/>
      <c r="HM27" s="254"/>
      <c r="HN27" s="254"/>
      <c r="HO27" s="254"/>
      <c r="HP27" s="254"/>
      <c r="HQ27" s="254"/>
      <c r="HR27" s="254"/>
      <c r="HS27" s="254"/>
      <c r="HT27" s="254"/>
      <c r="HU27" s="254"/>
      <c r="HV27" s="254"/>
      <c r="HW27" s="254"/>
      <c r="HX27" s="254"/>
      <c r="HY27" s="254"/>
      <c r="HZ27" s="254"/>
      <c r="IA27" s="254"/>
      <c r="IB27" s="254"/>
      <c r="IC27" s="254"/>
      <c r="ID27" s="254"/>
      <c r="IE27" s="254"/>
      <c r="IF27" s="254"/>
      <c r="IG27" s="254"/>
      <c r="IH27" s="254"/>
      <c r="II27" s="254"/>
      <c r="IJ27" s="254"/>
      <c r="IK27" s="254"/>
      <c r="IL27" s="254"/>
      <c r="IM27" s="254"/>
      <c r="IN27" s="254"/>
      <c r="IO27" s="254"/>
      <c r="IP27" s="254"/>
      <c r="IQ27" s="254"/>
      <c r="IR27" s="254"/>
      <c r="IS27" s="254"/>
      <c r="IT27" s="254"/>
      <c r="IU27" s="254"/>
      <c r="IV27" s="254"/>
    </row>
    <row r="28" spans="1:256" s="259" customFormat="1" ht="12.75" customHeight="1" x14ac:dyDescent="0.25">
      <c r="A28" s="266" t="s">
        <v>260</v>
      </c>
      <c r="B28" s="267">
        <v>17677</v>
      </c>
      <c r="C28" s="268">
        <v>-2209</v>
      </c>
      <c r="D28" s="268"/>
      <c r="E28" s="268">
        <v>1414</v>
      </c>
      <c r="F28" s="268">
        <v>-1412</v>
      </c>
      <c r="G28" s="268">
        <v>656</v>
      </c>
      <c r="H28" s="268">
        <v>113</v>
      </c>
      <c r="I28" s="268">
        <v>1077</v>
      </c>
      <c r="J28" s="267">
        <v>17316</v>
      </c>
      <c r="K28" s="253"/>
      <c r="L28" s="255"/>
      <c r="M28" s="255"/>
      <c r="N28" s="269"/>
      <c r="O28" s="269"/>
      <c r="P28" s="269"/>
      <c r="Q28" s="269"/>
      <c r="R28" s="269"/>
      <c r="S28" s="269"/>
      <c r="T28" s="106"/>
      <c r="U28" s="106"/>
      <c r="V28" s="270"/>
      <c r="W28" s="270"/>
      <c r="X28" s="270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  <c r="EZ28" s="254"/>
      <c r="FA28" s="254"/>
      <c r="FB28" s="254"/>
      <c r="FC28" s="254"/>
      <c r="FD28" s="254"/>
      <c r="FE28" s="254"/>
      <c r="FF28" s="254"/>
      <c r="FG28" s="254"/>
      <c r="FH28" s="254"/>
      <c r="FI28" s="254"/>
      <c r="FJ28" s="254"/>
      <c r="FK28" s="254"/>
      <c r="FL28" s="254"/>
      <c r="FM28" s="254"/>
      <c r="FN28" s="254"/>
      <c r="FO28" s="254"/>
      <c r="FP28" s="254"/>
      <c r="FQ28" s="254"/>
      <c r="FR28" s="254"/>
      <c r="FS28" s="254"/>
      <c r="FT28" s="254"/>
      <c r="FU28" s="254"/>
      <c r="FV28" s="254"/>
      <c r="FW28" s="254"/>
      <c r="FX28" s="254"/>
      <c r="FY28" s="254"/>
      <c r="FZ28" s="254"/>
      <c r="GA28" s="254"/>
      <c r="GB28" s="254"/>
      <c r="GC28" s="254"/>
      <c r="GD28" s="254"/>
      <c r="GE28" s="254"/>
      <c r="GF28" s="254"/>
      <c r="GG28" s="254"/>
      <c r="GH28" s="254"/>
      <c r="GI28" s="254"/>
      <c r="GJ28" s="254"/>
      <c r="GK28" s="254"/>
      <c r="GL28" s="254"/>
      <c r="GM28" s="254"/>
      <c r="GN28" s="254"/>
      <c r="GO28" s="254"/>
      <c r="GP28" s="254"/>
      <c r="GQ28" s="254"/>
      <c r="GR28" s="254"/>
      <c r="GS28" s="254"/>
      <c r="GT28" s="254"/>
      <c r="GU28" s="254"/>
      <c r="GV28" s="254"/>
      <c r="GW28" s="254"/>
      <c r="GX28" s="254"/>
      <c r="GY28" s="254"/>
      <c r="GZ28" s="254"/>
      <c r="HA28" s="254"/>
      <c r="HB28" s="254"/>
      <c r="HC28" s="254"/>
      <c r="HD28" s="254"/>
      <c r="HE28" s="254"/>
      <c r="HF28" s="254"/>
      <c r="HG28" s="254"/>
      <c r="HH28" s="254"/>
      <c r="HI28" s="254"/>
      <c r="HJ28" s="254"/>
      <c r="HK28" s="254"/>
      <c r="HL28" s="254"/>
      <c r="HM28" s="254"/>
      <c r="HN28" s="254"/>
      <c r="HO28" s="254"/>
      <c r="HP28" s="254"/>
      <c r="HQ28" s="254"/>
      <c r="HR28" s="254"/>
      <c r="HS28" s="254"/>
      <c r="HT28" s="254"/>
      <c r="HU28" s="254"/>
      <c r="HV28" s="254"/>
      <c r="HW28" s="254"/>
      <c r="HX28" s="254"/>
      <c r="HY28" s="254"/>
      <c r="HZ28" s="254"/>
      <c r="IA28" s="254"/>
      <c r="IB28" s="254"/>
      <c r="IC28" s="254"/>
      <c r="ID28" s="254"/>
      <c r="IE28" s="254"/>
      <c r="IF28" s="254"/>
      <c r="IG28" s="254"/>
      <c r="IH28" s="254"/>
      <c r="II28" s="254"/>
      <c r="IJ28" s="254"/>
      <c r="IK28" s="254"/>
      <c r="IL28" s="254"/>
      <c r="IM28" s="254"/>
      <c r="IN28" s="254"/>
      <c r="IO28" s="254"/>
      <c r="IP28" s="254"/>
      <c r="IQ28" s="254"/>
      <c r="IR28" s="254"/>
      <c r="IS28" s="254"/>
      <c r="IT28" s="254"/>
      <c r="IU28" s="254"/>
      <c r="IV28" s="254"/>
    </row>
    <row r="29" spans="1:256" s="259" customFormat="1" ht="18" customHeight="1" x14ac:dyDescent="0.25">
      <c r="A29" s="266" t="s">
        <v>261</v>
      </c>
      <c r="B29" s="267">
        <v>17187</v>
      </c>
      <c r="C29" s="268">
        <v>-2134</v>
      </c>
      <c r="D29" s="268"/>
      <c r="E29" s="268">
        <v>1550</v>
      </c>
      <c r="F29" s="268">
        <v>-1540</v>
      </c>
      <c r="G29" s="268">
        <v>657</v>
      </c>
      <c r="H29" s="268">
        <v>53</v>
      </c>
      <c r="I29" s="268">
        <v>4060</v>
      </c>
      <c r="J29" s="267">
        <v>19833</v>
      </c>
      <c r="K29" s="253"/>
      <c r="L29" s="255"/>
      <c r="M29" s="255"/>
      <c r="N29" s="269"/>
      <c r="O29" s="269"/>
      <c r="P29" s="269"/>
      <c r="Q29" s="269"/>
      <c r="R29" s="269"/>
      <c r="S29" s="269"/>
      <c r="T29" s="106"/>
      <c r="U29" s="106"/>
      <c r="V29" s="270"/>
      <c r="W29" s="270"/>
      <c r="X29" s="270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  <c r="EZ29" s="254"/>
      <c r="FA29" s="254"/>
      <c r="FB29" s="254"/>
      <c r="FC29" s="254"/>
      <c r="FD29" s="254"/>
      <c r="FE29" s="254"/>
      <c r="FF29" s="254"/>
      <c r="FG29" s="254"/>
      <c r="FH29" s="254"/>
      <c r="FI29" s="254"/>
      <c r="FJ29" s="254"/>
      <c r="FK29" s="254"/>
      <c r="FL29" s="254"/>
      <c r="FM29" s="254"/>
      <c r="FN29" s="254"/>
      <c r="FO29" s="254"/>
      <c r="FP29" s="254"/>
      <c r="FQ29" s="254"/>
      <c r="FR29" s="254"/>
      <c r="FS29" s="254"/>
      <c r="FT29" s="254"/>
      <c r="FU29" s="254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4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4"/>
      <c r="HB29" s="254"/>
      <c r="HC29" s="254"/>
      <c r="HD29" s="254"/>
      <c r="HE29" s="254"/>
      <c r="HF29" s="254"/>
      <c r="HG29" s="254"/>
      <c r="HH29" s="254"/>
      <c r="HI29" s="254"/>
      <c r="HJ29" s="254"/>
      <c r="HK29" s="254"/>
      <c r="HL29" s="254"/>
      <c r="HM29" s="254"/>
      <c r="HN29" s="254"/>
      <c r="HO29" s="254"/>
      <c r="HP29" s="254"/>
      <c r="HQ29" s="254"/>
      <c r="HR29" s="254"/>
      <c r="HS29" s="254"/>
      <c r="HT29" s="254"/>
      <c r="HU29" s="254"/>
      <c r="HV29" s="254"/>
      <c r="HW29" s="254"/>
      <c r="HX29" s="254"/>
      <c r="HY29" s="254"/>
      <c r="HZ29" s="254"/>
      <c r="IA29" s="254"/>
      <c r="IB29" s="254"/>
      <c r="IC29" s="254"/>
      <c r="ID29" s="254"/>
      <c r="IE29" s="254"/>
      <c r="IF29" s="254"/>
      <c r="IG29" s="254"/>
      <c r="IH29" s="254"/>
      <c r="II29" s="254"/>
      <c r="IJ29" s="254"/>
      <c r="IK29" s="254"/>
      <c r="IL29" s="254"/>
      <c r="IM29" s="254"/>
      <c r="IN29" s="254"/>
      <c r="IO29" s="254"/>
      <c r="IP29" s="254"/>
      <c r="IQ29" s="254"/>
      <c r="IR29" s="254"/>
      <c r="IS29" s="254"/>
      <c r="IT29" s="254"/>
      <c r="IU29" s="254"/>
      <c r="IV29" s="254"/>
    </row>
    <row r="30" spans="1:256" s="259" customFormat="1" ht="12.75" customHeight="1" x14ac:dyDescent="0.25">
      <c r="A30" s="271">
        <v>2011</v>
      </c>
      <c r="B30" s="267">
        <v>17557</v>
      </c>
      <c r="C30" s="268">
        <v>-2114</v>
      </c>
      <c r="D30" s="268"/>
      <c r="E30" s="268">
        <v>1609</v>
      </c>
      <c r="F30" s="268">
        <v>-1610</v>
      </c>
      <c r="G30" s="268">
        <v>657</v>
      </c>
      <c r="H30" s="268" t="s">
        <v>263</v>
      </c>
      <c r="I30" s="268">
        <v>7565</v>
      </c>
      <c r="J30" s="267">
        <v>23664</v>
      </c>
      <c r="K30" s="253"/>
      <c r="L30" s="255"/>
      <c r="M30" s="255"/>
      <c r="N30" s="269"/>
      <c r="O30" s="269"/>
      <c r="P30" s="269"/>
      <c r="Q30" s="269"/>
      <c r="R30" s="269"/>
      <c r="S30" s="269"/>
      <c r="T30" s="106"/>
      <c r="U30" s="106"/>
      <c r="V30" s="270"/>
      <c r="W30" s="270"/>
      <c r="X30" s="270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4"/>
      <c r="EJ30" s="254"/>
      <c r="EK30" s="254"/>
      <c r="EL30" s="254"/>
      <c r="EM30" s="254"/>
      <c r="EN30" s="254"/>
      <c r="EO30" s="254"/>
      <c r="EP30" s="254"/>
      <c r="EQ30" s="254"/>
      <c r="ER30" s="254"/>
      <c r="ES30" s="254"/>
      <c r="ET30" s="254"/>
      <c r="EU30" s="254"/>
      <c r="EV30" s="254"/>
      <c r="EW30" s="254"/>
      <c r="EX30" s="254"/>
      <c r="EY30" s="254"/>
      <c r="EZ30" s="254"/>
      <c r="FA30" s="254"/>
      <c r="FB30" s="254"/>
      <c r="FC30" s="254"/>
      <c r="FD30" s="254"/>
      <c r="FE30" s="254"/>
      <c r="FF30" s="254"/>
      <c r="FG30" s="254"/>
      <c r="FH30" s="254"/>
      <c r="FI30" s="254"/>
      <c r="FJ30" s="254"/>
      <c r="FK30" s="254"/>
      <c r="FL30" s="254"/>
      <c r="FM30" s="254"/>
      <c r="FN30" s="254"/>
      <c r="FO30" s="254"/>
      <c r="FP30" s="254"/>
      <c r="FQ30" s="254"/>
      <c r="FR30" s="254"/>
      <c r="FS30" s="254"/>
      <c r="FT30" s="254"/>
      <c r="FU30" s="254"/>
      <c r="FV30" s="254"/>
      <c r="FW30" s="254"/>
      <c r="FX30" s="254"/>
      <c r="FY30" s="254"/>
      <c r="FZ30" s="254"/>
      <c r="GA30" s="254"/>
      <c r="GB30" s="254"/>
      <c r="GC30" s="254"/>
      <c r="GD30" s="254"/>
      <c r="GE30" s="254"/>
      <c r="GF30" s="254"/>
      <c r="GG30" s="254"/>
      <c r="GH30" s="254"/>
      <c r="GI30" s="254"/>
      <c r="GJ30" s="254"/>
      <c r="GK30" s="254"/>
      <c r="GL30" s="254"/>
      <c r="GM30" s="254"/>
      <c r="GN30" s="254"/>
      <c r="GO30" s="254"/>
      <c r="GP30" s="254"/>
      <c r="GQ30" s="254"/>
      <c r="GR30" s="254"/>
      <c r="GS30" s="254"/>
      <c r="GT30" s="254"/>
      <c r="GU30" s="254"/>
      <c r="GV30" s="254"/>
      <c r="GW30" s="254"/>
      <c r="GX30" s="254"/>
      <c r="GY30" s="254"/>
      <c r="GZ30" s="254"/>
      <c r="HA30" s="254"/>
      <c r="HB30" s="254"/>
      <c r="HC30" s="254"/>
      <c r="HD30" s="254"/>
      <c r="HE30" s="254"/>
      <c r="HF30" s="254"/>
      <c r="HG30" s="254"/>
      <c r="HH30" s="254"/>
      <c r="HI30" s="254"/>
      <c r="HJ30" s="254"/>
      <c r="HK30" s="254"/>
      <c r="HL30" s="254"/>
      <c r="HM30" s="254"/>
      <c r="HN30" s="254"/>
      <c r="HO30" s="254"/>
      <c r="HP30" s="254"/>
      <c r="HQ30" s="254"/>
      <c r="HR30" s="254"/>
      <c r="HS30" s="254"/>
      <c r="HT30" s="254"/>
      <c r="HU30" s="254"/>
      <c r="HV30" s="254"/>
      <c r="HW30" s="254"/>
      <c r="HX30" s="254"/>
      <c r="HY30" s="254"/>
      <c r="HZ30" s="254"/>
      <c r="IA30" s="254"/>
      <c r="IB30" s="254"/>
      <c r="IC30" s="254"/>
      <c r="ID30" s="254"/>
      <c r="IE30" s="254"/>
      <c r="IF30" s="254"/>
      <c r="IG30" s="254"/>
      <c r="IH30" s="254"/>
      <c r="II30" s="254"/>
      <c r="IJ30" s="254"/>
      <c r="IK30" s="254"/>
      <c r="IL30" s="254"/>
      <c r="IM30" s="254"/>
      <c r="IN30" s="254"/>
      <c r="IO30" s="254"/>
      <c r="IP30" s="254"/>
      <c r="IQ30" s="254"/>
      <c r="IR30" s="254"/>
      <c r="IS30" s="254"/>
      <c r="IT30" s="254"/>
      <c r="IU30" s="254"/>
      <c r="IV30" s="254"/>
    </row>
    <row r="31" spans="1:256" s="259" customFormat="1" ht="12.75" customHeight="1" x14ac:dyDescent="0.25">
      <c r="A31" s="271">
        <v>2012</v>
      </c>
      <c r="B31" s="267">
        <v>25218</v>
      </c>
      <c r="C31" s="268">
        <v>-388</v>
      </c>
      <c r="D31" s="268"/>
      <c r="E31" s="268">
        <v>1563</v>
      </c>
      <c r="F31" s="268">
        <v>-1556</v>
      </c>
      <c r="G31" s="268">
        <v>657</v>
      </c>
      <c r="H31" s="268" t="s">
        <v>263</v>
      </c>
      <c r="I31" s="268">
        <v>-1843</v>
      </c>
      <c r="J31" s="267">
        <v>23651</v>
      </c>
      <c r="K31" s="253"/>
      <c r="L31" s="255"/>
      <c r="M31" s="255"/>
      <c r="N31" s="269"/>
      <c r="O31" s="269"/>
      <c r="P31" s="269"/>
      <c r="Q31" s="269"/>
      <c r="R31" s="269"/>
      <c r="S31" s="269"/>
      <c r="T31" s="106"/>
      <c r="U31" s="106"/>
      <c r="V31" s="270"/>
      <c r="W31" s="270"/>
      <c r="X31" s="270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  <c r="EF31" s="254"/>
      <c r="EG31" s="254"/>
      <c r="EH31" s="254"/>
      <c r="EI31" s="254"/>
      <c r="EJ31" s="254"/>
      <c r="EK31" s="254"/>
      <c r="EL31" s="254"/>
      <c r="EM31" s="254"/>
      <c r="EN31" s="254"/>
      <c r="EO31" s="254"/>
      <c r="EP31" s="254"/>
      <c r="EQ31" s="254"/>
      <c r="ER31" s="254"/>
      <c r="ES31" s="254"/>
      <c r="ET31" s="254"/>
      <c r="EU31" s="254"/>
      <c r="EV31" s="254"/>
      <c r="EW31" s="254"/>
      <c r="EX31" s="254"/>
      <c r="EY31" s="254"/>
      <c r="EZ31" s="254"/>
      <c r="FA31" s="254"/>
      <c r="FB31" s="254"/>
      <c r="FC31" s="254"/>
      <c r="FD31" s="254"/>
      <c r="FE31" s="254"/>
      <c r="FF31" s="254"/>
      <c r="FG31" s="254"/>
      <c r="FH31" s="254"/>
      <c r="FI31" s="254"/>
      <c r="FJ31" s="254"/>
      <c r="FK31" s="254"/>
      <c r="FL31" s="254"/>
      <c r="FM31" s="254"/>
      <c r="FN31" s="254"/>
      <c r="FO31" s="254"/>
      <c r="FP31" s="254"/>
      <c r="FQ31" s="254"/>
      <c r="FR31" s="254"/>
      <c r="FS31" s="254"/>
      <c r="FT31" s="254"/>
      <c r="FU31" s="254"/>
      <c r="FV31" s="254"/>
      <c r="FW31" s="254"/>
      <c r="FX31" s="254"/>
      <c r="FY31" s="254"/>
      <c r="FZ31" s="254"/>
      <c r="GA31" s="254"/>
      <c r="GB31" s="254"/>
      <c r="GC31" s="254"/>
      <c r="GD31" s="254"/>
      <c r="GE31" s="254"/>
      <c r="GF31" s="254"/>
      <c r="GG31" s="254"/>
      <c r="GH31" s="254"/>
      <c r="GI31" s="254"/>
      <c r="GJ31" s="254"/>
      <c r="GK31" s="254"/>
      <c r="GL31" s="254"/>
      <c r="GM31" s="254"/>
      <c r="GN31" s="254"/>
      <c r="GO31" s="254"/>
      <c r="GP31" s="254"/>
      <c r="GQ31" s="254"/>
      <c r="GR31" s="254"/>
      <c r="GS31" s="254"/>
      <c r="GT31" s="254"/>
      <c r="GU31" s="254"/>
      <c r="GV31" s="254"/>
      <c r="GW31" s="254"/>
      <c r="GX31" s="254"/>
      <c r="GY31" s="254"/>
      <c r="GZ31" s="254"/>
      <c r="HA31" s="254"/>
      <c r="HB31" s="254"/>
      <c r="HC31" s="254"/>
      <c r="HD31" s="254"/>
      <c r="HE31" s="254"/>
      <c r="HF31" s="254"/>
      <c r="HG31" s="254"/>
      <c r="HH31" s="254"/>
      <c r="HI31" s="254"/>
      <c r="HJ31" s="254"/>
      <c r="HK31" s="254"/>
      <c r="HL31" s="254"/>
      <c r="HM31" s="254"/>
      <c r="HN31" s="254"/>
      <c r="HO31" s="254"/>
      <c r="HP31" s="254"/>
      <c r="HQ31" s="254"/>
      <c r="HR31" s="254"/>
      <c r="HS31" s="254"/>
      <c r="HT31" s="254"/>
      <c r="HU31" s="254"/>
      <c r="HV31" s="254"/>
      <c r="HW31" s="254"/>
      <c r="HX31" s="254"/>
      <c r="HY31" s="254"/>
      <c r="HZ31" s="254"/>
      <c r="IA31" s="254"/>
      <c r="IB31" s="254"/>
      <c r="IC31" s="254"/>
      <c r="ID31" s="254"/>
      <c r="IE31" s="254"/>
      <c r="IF31" s="254"/>
      <c r="IG31" s="254"/>
      <c r="IH31" s="254"/>
      <c r="II31" s="254"/>
      <c r="IJ31" s="254"/>
      <c r="IK31" s="254"/>
      <c r="IL31" s="254"/>
      <c r="IM31" s="254"/>
      <c r="IN31" s="254"/>
      <c r="IO31" s="254"/>
      <c r="IP31" s="254"/>
      <c r="IQ31" s="254"/>
      <c r="IR31" s="254"/>
      <c r="IS31" s="254"/>
      <c r="IT31" s="254"/>
      <c r="IU31" s="254"/>
      <c r="IV31" s="254"/>
    </row>
    <row r="32" spans="1:256" s="259" customFormat="1" ht="12.75" customHeight="1" x14ac:dyDescent="0.25">
      <c r="A32" s="271">
        <v>2013</v>
      </c>
      <c r="B32" s="267">
        <v>26566</v>
      </c>
      <c r="C32" s="268">
        <v>-516</v>
      </c>
      <c r="D32" s="268"/>
      <c r="E32" s="268">
        <v>1612</v>
      </c>
      <c r="F32" s="268">
        <v>-1614</v>
      </c>
      <c r="G32" s="268">
        <v>657</v>
      </c>
      <c r="H32" s="268" t="s">
        <v>263</v>
      </c>
      <c r="I32" s="268">
        <v>-2255</v>
      </c>
      <c r="J32" s="267">
        <v>24450</v>
      </c>
      <c r="K32" s="253"/>
      <c r="L32" s="255"/>
      <c r="M32" s="255"/>
      <c r="N32" s="269"/>
      <c r="O32" s="269"/>
      <c r="P32" s="269"/>
      <c r="Q32" s="269"/>
      <c r="R32" s="269"/>
      <c r="S32" s="269"/>
      <c r="T32" s="106"/>
      <c r="U32" s="106"/>
      <c r="V32" s="270"/>
      <c r="W32" s="270"/>
      <c r="X32" s="270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  <c r="EF32" s="254"/>
      <c r="EG32" s="254"/>
      <c r="EH32" s="254"/>
      <c r="EI32" s="254"/>
      <c r="EJ32" s="254"/>
      <c r="EK32" s="254"/>
      <c r="EL32" s="254"/>
      <c r="EM32" s="254"/>
      <c r="EN32" s="254"/>
      <c r="EO32" s="254"/>
      <c r="EP32" s="254"/>
      <c r="EQ32" s="254"/>
      <c r="ER32" s="254"/>
      <c r="ES32" s="254"/>
      <c r="ET32" s="254"/>
      <c r="EU32" s="254"/>
      <c r="EV32" s="254"/>
      <c r="EW32" s="254"/>
      <c r="EX32" s="254"/>
      <c r="EY32" s="254"/>
      <c r="EZ32" s="254"/>
      <c r="FA32" s="254"/>
      <c r="FB32" s="254"/>
      <c r="FC32" s="254"/>
      <c r="FD32" s="254"/>
      <c r="FE32" s="254"/>
      <c r="FF32" s="254"/>
      <c r="FG32" s="254"/>
      <c r="FH32" s="254"/>
      <c r="FI32" s="254"/>
      <c r="FJ32" s="254"/>
      <c r="FK32" s="254"/>
      <c r="FL32" s="254"/>
      <c r="FM32" s="254"/>
      <c r="FN32" s="254"/>
      <c r="FO32" s="254"/>
      <c r="FP32" s="254"/>
      <c r="FQ32" s="254"/>
      <c r="FR32" s="254"/>
      <c r="FS32" s="254"/>
      <c r="FT32" s="254"/>
      <c r="FU32" s="254"/>
      <c r="FV32" s="254"/>
      <c r="FW32" s="254"/>
      <c r="FX32" s="254"/>
      <c r="FY32" s="254"/>
      <c r="FZ32" s="254"/>
      <c r="GA32" s="254"/>
      <c r="GB32" s="254"/>
      <c r="GC32" s="254"/>
      <c r="GD32" s="254"/>
      <c r="GE32" s="254"/>
      <c r="GF32" s="254"/>
      <c r="GG32" s="254"/>
      <c r="GH32" s="254"/>
      <c r="GI32" s="254"/>
      <c r="GJ32" s="254"/>
      <c r="GK32" s="254"/>
      <c r="GL32" s="254"/>
      <c r="GM32" s="254"/>
      <c r="GN32" s="254"/>
      <c r="GO32" s="254"/>
      <c r="GP32" s="254"/>
      <c r="GQ32" s="254"/>
      <c r="GR32" s="254"/>
      <c r="GS32" s="254"/>
      <c r="GT32" s="254"/>
      <c r="GU32" s="254"/>
      <c r="GV32" s="254"/>
      <c r="GW32" s="254"/>
      <c r="GX32" s="254"/>
      <c r="GY32" s="254"/>
      <c r="GZ32" s="254"/>
      <c r="HA32" s="254"/>
      <c r="HB32" s="254"/>
      <c r="HC32" s="254"/>
      <c r="HD32" s="254"/>
      <c r="HE32" s="254"/>
      <c r="HF32" s="254"/>
      <c r="HG32" s="254"/>
      <c r="HH32" s="254"/>
      <c r="HI32" s="254"/>
      <c r="HJ32" s="254"/>
      <c r="HK32" s="254"/>
      <c r="HL32" s="254"/>
      <c r="HM32" s="254"/>
      <c r="HN32" s="254"/>
      <c r="HO32" s="254"/>
      <c r="HP32" s="254"/>
      <c r="HQ32" s="254"/>
      <c r="HR32" s="254"/>
      <c r="HS32" s="254"/>
      <c r="HT32" s="254"/>
      <c r="HU32" s="254"/>
      <c r="HV32" s="254"/>
      <c r="HW32" s="254"/>
      <c r="HX32" s="254"/>
      <c r="HY32" s="254"/>
      <c r="HZ32" s="254"/>
      <c r="IA32" s="254"/>
      <c r="IB32" s="254"/>
      <c r="IC32" s="254"/>
      <c r="ID32" s="254"/>
      <c r="IE32" s="254"/>
      <c r="IF32" s="254"/>
      <c r="IG32" s="254"/>
      <c r="IH32" s="254"/>
      <c r="II32" s="254"/>
      <c r="IJ32" s="254"/>
      <c r="IK32" s="254"/>
      <c r="IL32" s="254"/>
      <c r="IM32" s="254"/>
      <c r="IN32" s="254"/>
      <c r="IO32" s="254"/>
      <c r="IP32" s="254"/>
      <c r="IQ32" s="254"/>
      <c r="IR32" s="254"/>
      <c r="IS32" s="254"/>
      <c r="IT32" s="254"/>
      <c r="IU32" s="254"/>
      <c r="IV32" s="254"/>
    </row>
    <row r="33" spans="1:256" s="259" customFormat="1" ht="12.75" customHeight="1" x14ac:dyDescent="0.25">
      <c r="A33" s="271">
        <v>2014</v>
      </c>
      <c r="B33" s="267">
        <v>27101</v>
      </c>
      <c r="C33" s="268">
        <v>-335</v>
      </c>
      <c r="D33" s="268"/>
      <c r="E33" s="268">
        <v>2018</v>
      </c>
      <c r="F33" s="268">
        <v>-2022</v>
      </c>
      <c r="G33" s="268">
        <v>638</v>
      </c>
      <c r="H33" s="268">
        <v>911</v>
      </c>
      <c r="I33" s="268">
        <v>-2414</v>
      </c>
      <c r="J33" s="267">
        <v>25897</v>
      </c>
      <c r="K33" s="253"/>
      <c r="L33" s="255"/>
      <c r="M33" s="255"/>
      <c r="N33" s="269"/>
      <c r="O33" s="269"/>
      <c r="P33" s="269"/>
      <c r="Q33" s="269"/>
      <c r="R33" s="269"/>
      <c r="S33" s="269"/>
      <c r="T33" s="106"/>
      <c r="U33" s="106"/>
      <c r="V33" s="270"/>
      <c r="W33" s="270"/>
      <c r="X33" s="270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  <c r="EF33" s="254"/>
      <c r="EG33" s="254"/>
      <c r="EH33" s="254"/>
      <c r="EI33" s="254"/>
      <c r="EJ33" s="254"/>
      <c r="EK33" s="254"/>
      <c r="EL33" s="254"/>
      <c r="EM33" s="254"/>
      <c r="EN33" s="254"/>
      <c r="EO33" s="254"/>
      <c r="EP33" s="254"/>
      <c r="EQ33" s="254"/>
      <c r="ER33" s="254"/>
      <c r="ES33" s="254"/>
      <c r="ET33" s="254"/>
      <c r="EU33" s="254"/>
      <c r="EV33" s="254"/>
      <c r="EW33" s="254"/>
      <c r="EX33" s="254"/>
      <c r="EY33" s="254"/>
      <c r="EZ33" s="254"/>
      <c r="FA33" s="254"/>
      <c r="FB33" s="254"/>
      <c r="FC33" s="254"/>
      <c r="FD33" s="254"/>
      <c r="FE33" s="254"/>
      <c r="FF33" s="254"/>
      <c r="FG33" s="254"/>
      <c r="FH33" s="254"/>
      <c r="FI33" s="254"/>
      <c r="FJ33" s="254"/>
      <c r="FK33" s="254"/>
      <c r="FL33" s="254"/>
      <c r="FM33" s="254"/>
      <c r="FN33" s="254"/>
      <c r="FO33" s="254"/>
      <c r="FP33" s="254"/>
      <c r="FQ33" s="254"/>
      <c r="FR33" s="254"/>
      <c r="FS33" s="254"/>
      <c r="FT33" s="254"/>
      <c r="FU33" s="254"/>
      <c r="FV33" s="254"/>
      <c r="FW33" s="254"/>
      <c r="FX33" s="254"/>
      <c r="FY33" s="254"/>
      <c r="FZ33" s="254"/>
      <c r="GA33" s="254"/>
      <c r="GB33" s="254"/>
      <c r="GC33" s="254"/>
      <c r="GD33" s="254"/>
      <c r="GE33" s="254"/>
      <c r="GF33" s="254"/>
      <c r="GG33" s="254"/>
      <c r="GH33" s="254"/>
      <c r="GI33" s="254"/>
      <c r="GJ33" s="254"/>
      <c r="GK33" s="254"/>
      <c r="GL33" s="254"/>
      <c r="GM33" s="254"/>
      <c r="GN33" s="254"/>
      <c r="GO33" s="254"/>
      <c r="GP33" s="254"/>
      <c r="GQ33" s="254"/>
      <c r="GR33" s="254"/>
      <c r="GS33" s="254"/>
      <c r="GT33" s="254"/>
      <c r="GU33" s="254"/>
      <c r="GV33" s="254"/>
      <c r="GW33" s="254"/>
      <c r="GX33" s="254"/>
      <c r="GY33" s="254"/>
      <c r="GZ33" s="254"/>
      <c r="HA33" s="254"/>
      <c r="HB33" s="254"/>
      <c r="HC33" s="254"/>
      <c r="HD33" s="254"/>
      <c r="HE33" s="254"/>
      <c r="HF33" s="254"/>
      <c r="HG33" s="254"/>
      <c r="HH33" s="254"/>
      <c r="HI33" s="254"/>
      <c r="HJ33" s="254"/>
      <c r="HK33" s="254"/>
      <c r="HL33" s="254"/>
      <c r="HM33" s="254"/>
      <c r="HN33" s="254"/>
      <c r="HO33" s="254"/>
      <c r="HP33" s="254"/>
      <c r="HQ33" s="254"/>
      <c r="HR33" s="254"/>
      <c r="HS33" s="254"/>
      <c r="HT33" s="254"/>
      <c r="HU33" s="254"/>
      <c r="HV33" s="254"/>
      <c r="HW33" s="254"/>
      <c r="HX33" s="254"/>
      <c r="HY33" s="254"/>
      <c r="HZ33" s="254"/>
      <c r="IA33" s="254"/>
      <c r="IB33" s="254"/>
      <c r="IC33" s="254"/>
      <c r="ID33" s="254"/>
      <c r="IE33" s="254"/>
      <c r="IF33" s="254"/>
      <c r="IG33" s="254"/>
      <c r="IH33" s="254"/>
      <c r="II33" s="254"/>
      <c r="IJ33" s="254"/>
      <c r="IK33" s="254"/>
      <c r="IL33" s="254"/>
      <c r="IM33" s="254"/>
      <c r="IN33" s="254"/>
      <c r="IO33" s="254"/>
      <c r="IP33" s="254"/>
      <c r="IQ33" s="254"/>
      <c r="IR33" s="254"/>
      <c r="IS33" s="254"/>
      <c r="IT33" s="254"/>
      <c r="IU33" s="254"/>
      <c r="IV33" s="254"/>
    </row>
    <row r="34" spans="1:256" s="259" customFormat="1" ht="18" customHeight="1" x14ac:dyDescent="0.25">
      <c r="A34" s="266">
        <v>2015</v>
      </c>
      <c r="B34" s="267">
        <v>28514</v>
      </c>
      <c r="C34" s="268">
        <v>-411</v>
      </c>
      <c r="D34" s="268"/>
      <c r="E34" s="268">
        <v>2015</v>
      </c>
      <c r="F34" s="268">
        <v>-2016</v>
      </c>
      <c r="G34" s="268">
        <v>641</v>
      </c>
      <c r="H34" s="268">
        <v>470</v>
      </c>
      <c r="I34" s="268">
        <v>-4198</v>
      </c>
      <c r="J34" s="267">
        <v>25016</v>
      </c>
      <c r="K34" s="253"/>
      <c r="L34" s="255"/>
      <c r="M34" s="255"/>
      <c r="N34" s="269"/>
      <c r="O34" s="269"/>
      <c r="P34" s="269"/>
      <c r="Q34" s="269"/>
      <c r="R34" s="269"/>
      <c r="S34" s="269"/>
      <c r="T34" s="106"/>
      <c r="U34" s="106"/>
      <c r="V34" s="270"/>
      <c r="W34" s="270"/>
      <c r="X34" s="270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  <c r="EF34" s="254"/>
      <c r="EG34" s="254"/>
      <c r="EH34" s="254"/>
      <c r="EI34" s="254"/>
      <c r="EJ34" s="254"/>
      <c r="EK34" s="254"/>
      <c r="EL34" s="254"/>
      <c r="EM34" s="254"/>
      <c r="EN34" s="254"/>
      <c r="EO34" s="254"/>
      <c r="EP34" s="254"/>
      <c r="EQ34" s="254"/>
      <c r="ER34" s="254"/>
      <c r="ES34" s="254"/>
      <c r="ET34" s="254"/>
      <c r="EU34" s="254"/>
      <c r="EV34" s="254"/>
      <c r="EW34" s="254"/>
      <c r="EX34" s="254"/>
      <c r="EY34" s="254"/>
      <c r="EZ34" s="254"/>
      <c r="FA34" s="254"/>
      <c r="FB34" s="254"/>
      <c r="FC34" s="254"/>
      <c r="FD34" s="254"/>
      <c r="FE34" s="254"/>
      <c r="FF34" s="254"/>
      <c r="FG34" s="254"/>
      <c r="FH34" s="254"/>
      <c r="FI34" s="254"/>
      <c r="FJ34" s="254"/>
      <c r="FK34" s="254"/>
      <c r="FL34" s="254"/>
      <c r="FM34" s="254"/>
      <c r="FN34" s="254"/>
      <c r="FO34" s="254"/>
      <c r="FP34" s="254"/>
      <c r="FQ34" s="254"/>
      <c r="FR34" s="254"/>
      <c r="FS34" s="254"/>
      <c r="FT34" s="254"/>
      <c r="FU34" s="254"/>
      <c r="FV34" s="254"/>
      <c r="FW34" s="254"/>
      <c r="FX34" s="254"/>
      <c r="FY34" s="254"/>
      <c r="FZ34" s="254"/>
      <c r="GA34" s="254"/>
      <c r="GB34" s="254"/>
      <c r="GC34" s="254"/>
      <c r="GD34" s="254"/>
      <c r="GE34" s="254"/>
      <c r="GF34" s="254"/>
      <c r="GG34" s="254"/>
      <c r="GH34" s="254"/>
      <c r="GI34" s="254"/>
      <c r="GJ34" s="254"/>
      <c r="GK34" s="254"/>
      <c r="GL34" s="254"/>
      <c r="GM34" s="254"/>
      <c r="GN34" s="254"/>
      <c r="GO34" s="254"/>
      <c r="GP34" s="254"/>
      <c r="GQ34" s="254"/>
      <c r="GR34" s="254"/>
      <c r="GS34" s="254"/>
      <c r="GT34" s="254"/>
      <c r="GU34" s="254"/>
      <c r="GV34" s="254"/>
      <c r="GW34" s="254"/>
      <c r="GX34" s="254"/>
      <c r="GY34" s="254"/>
      <c r="GZ34" s="254"/>
      <c r="HA34" s="254"/>
      <c r="HB34" s="254"/>
      <c r="HC34" s="254"/>
      <c r="HD34" s="254"/>
      <c r="HE34" s="254"/>
      <c r="HF34" s="254"/>
      <c r="HG34" s="254"/>
      <c r="HH34" s="254"/>
      <c r="HI34" s="254"/>
      <c r="HJ34" s="254"/>
      <c r="HK34" s="254"/>
      <c r="HL34" s="254"/>
      <c r="HM34" s="254"/>
      <c r="HN34" s="254"/>
      <c r="HO34" s="254"/>
      <c r="HP34" s="254"/>
      <c r="HQ34" s="254"/>
      <c r="HR34" s="254"/>
      <c r="HS34" s="254"/>
      <c r="HT34" s="254"/>
      <c r="HU34" s="254"/>
      <c r="HV34" s="254"/>
      <c r="HW34" s="254"/>
      <c r="HX34" s="254"/>
      <c r="HY34" s="254"/>
      <c r="HZ34" s="254"/>
      <c r="IA34" s="254"/>
      <c r="IB34" s="254"/>
      <c r="IC34" s="254"/>
      <c r="ID34" s="254"/>
      <c r="IE34" s="254"/>
      <c r="IF34" s="254"/>
      <c r="IG34" s="254"/>
      <c r="IH34" s="254"/>
      <c r="II34" s="254"/>
      <c r="IJ34" s="254"/>
      <c r="IK34" s="254"/>
      <c r="IL34" s="254"/>
      <c r="IM34" s="254"/>
      <c r="IN34" s="254"/>
      <c r="IO34" s="254"/>
      <c r="IP34" s="254"/>
      <c r="IQ34" s="254"/>
      <c r="IR34" s="254"/>
      <c r="IS34" s="254"/>
      <c r="IT34" s="254"/>
      <c r="IU34" s="254"/>
      <c r="IV34" s="254"/>
    </row>
    <row r="35" spans="1:256" s="259" customFormat="1" ht="12.75" customHeight="1" x14ac:dyDescent="0.25">
      <c r="A35" s="271" t="s">
        <v>268</v>
      </c>
      <c r="B35" s="268">
        <v>30383</v>
      </c>
      <c r="C35" s="268">
        <v>-893</v>
      </c>
      <c r="D35" s="268"/>
      <c r="E35" s="268">
        <v>2039</v>
      </c>
      <c r="F35" s="268">
        <v>-2040</v>
      </c>
      <c r="G35" s="268">
        <v>530</v>
      </c>
      <c r="H35" s="268">
        <v>237</v>
      </c>
      <c r="I35" s="268">
        <v>-4697</v>
      </c>
      <c r="J35" s="268">
        <v>25559</v>
      </c>
      <c r="K35" s="253"/>
      <c r="L35" s="255"/>
      <c r="M35" s="255"/>
      <c r="N35" s="269"/>
      <c r="O35" s="269"/>
      <c r="P35" s="269"/>
      <c r="Q35" s="269"/>
      <c r="R35" s="269"/>
      <c r="S35" s="269"/>
      <c r="T35" s="106"/>
      <c r="U35" s="106"/>
      <c r="V35" s="270"/>
      <c r="W35" s="270"/>
      <c r="X35" s="270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</row>
    <row r="36" spans="1:256" s="259" customFormat="1" ht="12.75" customHeight="1" x14ac:dyDescent="0.25">
      <c r="A36" s="271" t="s">
        <v>269</v>
      </c>
      <c r="B36" s="267">
        <v>32087</v>
      </c>
      <c r="C36" s="268">
        <v>-1143</v>
      </c>
      <c r="D36" s="268"/>
      <c r="E36" s="268">
        <v>2143</v>
      </c>
      <c r="F36" s="268">
        <v>-2148</v>
      </c>
      <c r="G36" s="268">
        <v>534</v>
      </c>
      <c r="H36" s="268">
        <v>143</v>
      </c>
      <c r="I36" s="268">
        <v>-3965</v>
      </c>
      <c r="J36" s="267">
        <v>27650</v>
      </c>
      <c r="K36" s="253"/>
      <c r="L36" s="255"/>
      <c r="M36" s="255"/>
      <c r="N36" s="269"/>
      <c r="O36" s="269"/>
      <c r="P36" s="269"/>
      <c r="Q36" s="269"/>
      <c r="R36" s="269"/>
      <c r="S36" s="269"/>
      <c r="T36" s="106"/>
      <c r="U36" s="106"/>
      <c r="V36" s="270"/>
      <c r="W36" s="270"/>
      <c r="X36" s="270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4"/>
      <c r="FD36" s="254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4"/>
      <c r="FV36" s="254"/>
      <c r="FW36" s="254"/>
      <c r="FX36" s="254"/>
      <c r="FY36" s="254"/>
      <c r="FZ36" s="254"/>
      <c r="GA36" s="254"/>
      <c r="GB36" s="254"/>
      <c r="GC36" s="254"/>
      <c r="GD36" s="254"/>
      <c r="GE36" s="254"/>
      <c r="GF36" s="254"/>
      <c r="GG36" s="254"/>
      <c r="GH36" s="254"/>
      <c r="GI36" s="254"/>
      <c r="GJ36" s="254"/>
      <c r="GK36" s="254"/>
      <c r="GL36" s="254"/>
      <c r="GM36" s="254"/>
      <c r="GN36" s="254"/>
      <c r="GO36" s="254"/>
      <c r="GP36" s="254"/>
      <c r="GQ36" s="254"/>
      <c r="GR36" s="254"/>
      <c r="GS36" s="254"/>
      <c r="GT36" s="254"/>
      <c r="GU36" s="254"/>
      <c r="GV36" s="254"/>
      <c r="GW36" s="254"/>
      <c r="GX36" s="254"/>
      <c r="GY36" s="254"/>
      <c r="GZ36" s="254"/>
      <c r="HA36" s="254"/>
      <c r="HB36" s="254"/>
      <c r="HC36" s="254"/>
      <c r="HD36" s="254"/>
      <c r="HE36" s="254"/>
      <c r="HF36" s="254"/>
      <c r="HG36" s="254"/>
      <c r="HH36" s="254"/>
      <c r="HI36" s="254"/>
      <c r="HJ36" s="254"/>
      <c r="HK36" s="254"/>
      <c r="HL36" s="254"/>
      <c r="HM36" s="254"/>
      <c r="HN36" s="254"/>
      <c r="HO36" s="254"/>
      <c r="HP36" s="254"/>
      <c r="HQ36" s="254"/>
      <c r="HR36" s="254"/>
      <c r="HS36" s="254"/>
      <c r="HT36" s="254"/>
      <c r="HU36" s="254"/>
      <c r="HV36" s="254"/>
      <c r="HW36" s="254"/>
      <c r="HX36" s="254"/>
      <c r="HY36" s="254"/>
      <c r="HZ36" s="254"/>
      <c r="IA36" s="254"/>
      <c r="IB36" s="254"/>
      <c r="IC36" s="254"/>
      <c r="ID36" s="254"/>
      <c r="IE36" s="254"/>
      <c r="IF36" s="254"/>
      <c r="IG36" s="254"/>
      <c r="IH36" s="254"/>
      <c r="II36" s="254"/>
      <c r="IJ36" s="254"/>
      <c r="IK36" s="254"/>
      <c r="IL36" s="254"/>
      <c r="IM36" s="254"/>
      <c r="IN36" s="254"/>
      <c r="IO36" s="254"/>
      <c r="IP36" s="254"/>
      <c r="IQ36" s="254"/>
      <c r="IR36" s="254"/>
      <c r="IS36" s="254"/>
      <c r="IT36" s="254"/>
      <c r="IU36" s="254"/>
      <c r="IV36" s="254"/>
    </row>
    <row r="37" spans="1:256" s="259" customFormat="1" ht="13.2" x14ac:dyDescent="0.25">
      <c r="A37" s="271" t="s">
        <v>270</v>
      </c>
      <c r="B37" s="267">
        <v>33076</v>
      </c>
      <c r="C37" s="268">
        <v>-1152</v>
      </c>
      <c r="D37" s="268"/>
      <c r="E37" s="268">
        <v>2266</v>
      </c>
      <c r="F37" s="268">
        <v>-2276</v>
      </c>
      <c r="G37" s="268">
        <v>539</v>
      </c>
      <c r="H37" s="268">
        <v>76</v>
      </c>
      <c r="I37" s="268">
        <v>-3060</v>
      </c>
      <c r="J37" s="267">
        <v>29470</v>
      </c>
      <c r="K37" s="253"/>
      <c r="L37" s="255"/>
      <c r="M37" s="255"/>
      <c r="N37" s="269"/>
      <c r="O37" s="269"/>
      <c r="P37" s="269"/>
      <c r="Q37" s="269"/>
      <c r="R37" s="269"/>
      <c r="S37" s="269"/>
      <c r="T37" s="106"/>
      <c r="U37" s="106"/>
      <c r="V37" s="270"/>
      <c r="W37" s="270"/>
      <c r="X37" s="270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  <c r="GA37" s="254"/>
      <c r="GB37" s="254"/>
      <c r="GC37" s="254"/>
      <c r="GD37" s="254"/>
      <c r="GE37" s="254"/>
      <c r="GF37" s="254"/>
      <c r="GG37" s="254"/>
      <c r="GH37" s="254"/>
      <c r="GI37" s="254"/>
      <c r="GJ37" s="254"/>
      <c r="GK37" s="254"/>
      <c r="GL37" s="254"/>
      <c r="GM37" s="254"/>
      <c r="GN37" s="254"/>
      <c r="GO37" s="254"/>
      <c r="GP37" s="254"/>
      <c r="GQ37" s="254"/>
      <c r="GR37" s="254"/>
      <c r="GS37" s="254"/>
      <c r="GT37" s="254"/>
      <c r="GU37" s="254"/>
      <c r="GV37" s="254"/>
      <c r="GW37" s="254"/>
      <c r="GX37" s="254"/>
      <c r="GY37" s="254"/>
      <c r="GZ37" s="254"/>
      <c r="HA37" s="254"/>
      <c r="HB37" s="254"/>
      <c r="HC37" s="254"/>
      <c r="HD37" s="254"/>
      <c r="HE37" s="254"/>
      <c r="HF37" s="254"/>
      <c r="HG37" s="254"/>
      <c r="HH37" s="254"/>
      <c r="HI37" s="254"/>
      <c r="HJ37" s="254"/>
      <c r="HK37" s="254"/>
      <c r="HL37" s="254"/>
      <c r="HM37" s="254"/>
      <c r="HN37" s="254"/>
      <c r="HO37" s="254"/>
      <c r="HP37" s="254"/>
      <c r="HQ37" s="254"/>
      <c r="HR37" s="254"/>
      <c r="HS37" s="254"/>
      <c r="HT37" s="254"/>
      <c r="HU37" s="254"/>
      <c r="HV37" s="254"/>
      <c r="HW37" s="254"/>
      <c r="HX37" s="254"/>
      <c r="HY37" s="254"/>
      <c r="HZ37" s="254"/>
      <c r="IA37" s="254"/>
      <c r="IB37" s="254"/>
      <c r="IC37" s="254"/>
      <c r="ID37" s="254"/>
      <c r="IE37" s="254"/>
      <c r="IF37" s="254"/>
      <c r="IG37" s="254"/>
      <c r="IH37" s="254"/>
      <c r="II37" s="254"/>
      <c r="IJ37" s="254"/>
      <c r="IK37" s="254"/>
      <c r="IL37" s="254"/>
      <c r="IM37" s="254"/>
      <c r="IN37" s="254"/>
      <c r="IO37" s="254"/>
      <c r="IP37" s="254"/>
      <c r="IQ37" s="254"/>
      <c r="IR37" s="254"/>
      <c r="IS37" s="254"/>
      <c r="IT37" s="254"/>
      <c r="IU37" s="254"/>
      <c r="IV37" s="254"/>
    </row>
    <row r="38" spans="1:256" s="278" customFormat="1" ht="14.4" customHeight="1" x14ac:dyDescent="0.25">
      <c r="A38" s="70" t="s">
        <v>271</v>
      </c>
      <c r="B38" s="276">
        <v>34559</v>
      </c>
      <c r="C38" s="273">
        <v>-1174</v>
      </c>
      <c r="D38" s="273"/>
      <c r="E38" s="273">
        <v>2329</v>
      </c>
      <c r="F38" s="273">
        <v>-2334</v>
      </c>
      <c r="G38" s="273">
        <v>541</v>
      </c>
      <c r="H38" s="273">
        <v>7</v>
      </c>
      <c r="I38" s="273">
        <v>-1976</v>
      </c>
      <c r="J38" s="277">
        <v>31950</v>
      </c>
      <c r="K38" s="253"/>
      <c r="L38" s="255"/>
      <c r="M38" s="255"/>
      <c r="N38" s="269"/>
      <c r="O38" s="269"/>
      <c r="P38" s="269"/>
      <c r="Q38" s="269"/>
      <c r="R38" s="269"/>
      <c r="S38" s="269"/>
      <c r="T38" s="106"/>
      <c r="U38" s="106"/>
      <c r="V38" s="270"/>
      <c r="W38" s="270"/>
      <c r="X38" s="270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  <c r="EZ38" s="254"/>
      <c r="FA38" s="254"/>
      <c r="FB38" s="254"/>
      <c r="FC38" s="254"/>
      <c r="FD38" s="254"/>
      <c r="FE38" s="254"/>
      <c r="FF38" s="254"/>
      <c r="FG38" s="254"/>
      <c r="FH38" s="254"/>
      <c r="FI38" s="254"/>
      <c r="FJ38" s="254"/>
      <c r="FK38" s="254"/>
      <c r="FL38" s="254"/>
      <c r="FM38" s="254"/>
      <c r="FN38" s="254"/>
      <c r="FO38" s="254"/>
      <c r="FP38" s="254"/>
      <c r="FQ38" s="254"/>
      <c r="FR38" s="254"/>
      <c r="FS38" s="254"/>
      <c r="FT38" s="254"/>
      <c r="FU38" s="254"/>
      <c r="FV38" s="254"/>
      <c r="FW38" s="254"/>
      <c r="FX38" s="254"/>
      <c r="FY38" s="254"/>
      <c r="FZ38" s="254"/>
      <c r="GA38" s="254"/>
      <c r="GB38" s="254"/>
      <c r="GC38" s="254"/>
      <c r="GD38" s="254"/>
      <c r="GE38" s="254"/>
      <c r="GF38" s="254"/>
      <c r="GG38" s="254"/>
      <c r="GH38" s="254"/>
      <c r="GI38" s="254"/>
      <c r="GJ38" s="254"/>
      <c r="GK38" s="254"/>
      <c r="GL38" s="254"/>
      <c r="GM38" s="254"/>
      <c r="GN38" s="254"/>
      <c r="GO38" s="254"/>
      <c r="GP38" s="254"/>
      <c r="GQ38" s="254"/>
      <c r="GR38" s="254"/>
      <c r="GS38" s="254"/>
      <c r="GT38" s="254"/>
      <c r="GU38" s="254"/>
      <c r="GV38" s="254"/>
      <c r="GW38" s="254"/>
      <c r="GX38" s="254"/>
      <c r="GY38" s="254"/>
      <c r="GZ38" s="254"/>
      <c r="HA38" s="254"/>
      <c r="HB38" s="254"/>
      <c r="HC38" s="254"/>
      <c r="HD38" s="254"/>
      <c r="HE38" s="254"/>
      <c r="HF38" s="254"/>
      <c r="HG38" s="254"/>
      <c r="HH38" s="254"/>
      <c r="HI38" s="254"/>
      <c r="HJ38" s="254"/>
      <c r="HK38" s="254"/>
      <c r="HL38" s="254"/>
      <c r="HM38" s="254"/>
      <c r="HN38" s="254"/>
      <c r="HO38" s="254"/>
      <c r="HP38" s="254"/>
      <c r="HQ38" s="254"/>
      <c r="HR38" s="254"/>
      <c r="HS38" s="254"/>
      <c r="HT38" s="254"/>
      <c r="HU38" s="254"/>
      <c r="HV38" s="254"/>
      <c r="HW38" s="254"/>
      <c r="HX38" s="254"/>
      <c r="HY38" s="254"/>
      <c r="HZ38" s="254"/>
      <c r="IA38" s="254"/>
      <c r="IB38" s="254"/>
      <c r="IC38" s="254"/>
      <c r="ID38" s="254"/>
      <c r="IE38" s="254"/>
      <c r="IF38" s="254"/>
      <c r="IG38" s="254"/>
      <c r="IH38" s="254"/>
      <c r="II38" s="254"/>
      <c r="IJ38" s="254"/>
      <c r="IK38" s="254"/>
      <c r="IL38" s="254"/>
      <c r="IM38" s="254"/>
      <c r="IN38" s="254"/>
      <c r="IO38" s="254"/>
      <c r="IP38" s="254"/>
      <c r="IQ38" s="254"/>
      <c r="IR38" s="254"/>
      <c r="IS38" s="254"/>
      <c r="IT38" s="254"/>
      <c r="IU38" s="254"/>
      <c r="IV38" s="254"/>
    </row>
    <row r="39" spans="1:256" s="278" customFormat="1" ht="22.2" customHeight="1" x14ac:dyDescent="0.25">
      <c r="A39" s="272" t="s">
        <v>272</v>
      </c>
      <c r="B39" s="276">
        <v>35483</v>
      </c>
      <c r="C39" s="273">
        <v>-1489</v>
      </c>
      <c r="D39" s="273"/>
      <c r="E39" s="273">
        <v>3468</v>
      </c>
      <c r="F39" s="273">
        <v>-3495</v>
      </c>
      <c r="G39" s="273">
        <v>543</v>
      </c>
      <c r="H39" s="273">
        <v>2610</v>
      </c>
      <c r="I39" s="273">
        <v>-2464</v>
      </c>
      <c r="J39" s="277">
        <v>34657</v>
      </c>
      <c r="K39" s="253"/>
      <c r="L39" s="255"/>
      <c r="M39" s="255"/>
      <c r="N39" s="269"/>
      <c r="O39" s="269"/>
      <c r="P39" s="269"/>
      <c r="Q39" s="269"/>
      <c r="R39" s="269"/>
      <c r="S39" s="269"/>
      <c r="T39" s="106"/>
      <c r="U39" s="106"/>
      <c r="V39" s="270"/>
      <c r="W39" s="270"/>
      <c r="X39" s="270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  <c r="EF39" s="254"/>
      <c r="EG39" s="254"/>
      <c r="EH39" s="254"/>
      <c r="EI39" s="254"/>
      <c r="EJ39" s="254"/>
      <c r="EK39" s="254"/>
      <c r="EL39" s="254"/>
      <c r="EM39" s="254"/>
      <c r="EN39" s="254"/>
      <c r="EO39" s="254"/>
      <c r="EP39" s="254"/>
      <c r="EQ39" s="254"/>
      <c r="ER39" s="254"/>
      <c r="ES39" s="254"/>
      <c r="ET39" s="254"/>
      <c r="EU39" s="254"/>
      <c r="EV39" s="254"/>
      <c r="EW39" s="254"/>
      <c r="EX39" s="254"/>
      <c r="EY39" s="254"/>
      <c r="EZ39" s="254"/>
      <c r="FA39" s="254"/>
      <c r="FB39" s="254"/>
      <c r="FC39" s="254"/>
      <c r="FD39" s="254"/>
      <c r="FE39" s="254"/>
      <c r="FF39" s="254"/>
      <c r="FG39" s="254"/>
      <c r="FH39" s="254"/>
      <c r="FI39" s="254"/>
      <c r="FJ39" s="254"/>
      <c r="FK39" s="254"/>
      <c r="FL39" s="254"/>
      <c r="FM39" s="254"/>
      <c r="FN39" s="254"/>
      <c r="FO39" s="254"/>
      <c r="FP39" s="254"/>
      <c r="FQ39" s="254"/>
      <c r="FR39" s="254"/>
      <c r="FS39" s="254"/>
      <c r="FT39" s="254"/>
      <c r="FU39" s="254"/>
      <c r="FV39" s="254"/>
      <c r="FW39" s="254"/>
      <c r="FX39" s="254"/>
      <c r="FY39" s="254"/>
      <c r="FZ39" s="254"/>
      <c r="GA39" s="254"/>
      <c r="GB39" s="254"/>
      <c r="GC39" s="254"/>
      <c r="GD39" s="254"/>
      <c r="GE39" s="254"/>
      <c r="GF39" s="254"/>
      <c r="GG39" s="254"/>
      <c r="GH39" s="254"/>
      <c r="GI39" s="254"/>
      <c r="GJ39" s="254"/>
      <c r="GK39" s="254"/>
      <c r="GL39" s="254"/>
      <c r="GM39" s="254"/>
      <c r="GN39" s="254"/>
      <c r="GO39" s="254"/>
      <c r="GP39" s="254"/>
      <c r="GQ39" s="254"/>
      <c r="GR39" s="254"/>
      <c r="GS39" s="254"/>
      <c r="GT39" s="254"/>
      <c r="GU39" s="254"/>
      <c r="GV39" s="254"/>
      <c r="GW39" s="254"/>
      <c r="GX39" s="254"/>
      <c r="GY39" s="254"/>
      <c r="GZ39" s="254"/>
      <c r="HA39" s="254"/>
      <c r="HB39" s="254"/>
      <c r="HC39" s="254"/>
      <c r="HD39" s="254"/>
      <c r="HE39" s="254"/>
      <c r="HF39" s="254"/>
      <c r="HG39" s="254"/>
      <c r="HH39" s="254"/>
      <c r="HI39" s="254"/>
      <c r="HJ39" s="254"/>
      <c r="HK39" s="254"/>
      <c r="HL39" s="254"/>
      <c r="HM39" s="254"/>
      <c r="HN39" s="254"/>
      <c r="HO39" s="254"/>
      <c r="HP39" s="254"/>
      <c r="HQ39" s="254"/>
      <c r="HR39" s="254"/>
      <c r="HS39" s="254"/>
      <c r="HT39" s="254"/>
      <c r="HU39" s="254"/>
      <c r="HV39" s="254"/>
      <c r="HW39" s="254"/>
      <c r="HX39" s="254"/>
      <c r="HY39" s="254"/>
      <c r="HZ39" s="254"/>
      <c r="IA39" s="254"/>
      <c r="IB39" s="254"/>
      <c r="IC39" s="254"/>
      <c r="ID39" s="254"/>
      <c r="IE39" s="254"/>
      <c r="IF39" s="254"/>
      <c r="IG39" s="254"/>
      <c r="IH39" s="254"/>
      <c r="II39" s="254"/>
      <c r="IJ39" s="254"/>
      <c r="IK39" s="254"/>
      <c r="IL39" s="254"/>
      <c r="IM39" s="254"/>
      <c r="IN39" s="254"/>
      <c r="IO39" s="254"/>
      <c r="IP39" s="254"/>
      <c r="IQ39" s="254"/>
      <c r="IR39" s="254"/>
      <c r="IS39" s="254"/>
      <c r="IT39" s="254"/>
      <c r="IU39" s="254"/>
      <c r="IV39" s="254"/>
    </row>
    <row r="40" spans="1:256" s="278" customFormat="1" ht="13.5" customHeight="1" x14ac:dyDescent="0.25">
      <c r="A40" s="279" t="s">
        <v>173</v>
      </c>
      <c r="B40" s="280">
        <v>36286</v>
      </c>
      <c r="C40" s="281">
        <v>-1952</v>
      </c>
      <c r="D40" s="281"/>
      <c r="E40" s="281">
        <v>3718</v>
      </c>
      <c r="F40" s="281">
        <v>-3739</v>
      </c>
      <c r="G40" s="281">
        <v>544</v>
      </c>
      <c r="H40" s="281">
        <v>1061</v>
      </c>
      <c r="I40" s="281">
        <v>7191</v>
      </c>
      <c r="J40" s="282">
        <v>43108</v>
      </c>
      <c r="K40" s="283"/>
      <c r="L40" s="255"/>
      <c r="M40" s="255"/>
      <c r="N40" s="269"/>
      <c r="O40" s="269"/>
      <c r="P40" s="269"/>
      <c r="Q40" s="269"/>
      <c r="R40" s="269"/>
      <c r="S40" s="269"/>
      <c r="T40" s="106"/>
      <c r="U40" s="106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4"/>
      <c r="BV40" s="284"/>
      <c r="BW40" s="284"/>
      <c r="BX40" s="284"/>
      <c r="BY40" s="284"/>
      <c r="BZ40" s="284"/>
      <c r="CA40" s="284"/>
      <c r="CB40" s="284"/>
      <c r="CC40" s="284"/>
      <c r="CD40" s="284"/>
      <c r="CE40" s="284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284"/>
      <c r="GE40" s="284"/>
      <c r="GF40" s="284"/>
      <c r="GG40" s="284"/>
      <c r="GH40" s="284"/>
      <c r="GI40" s="284"/>
      <c r="GJ40" s="284"/>
      <c r="GK40" s="284"/>
      <c r="GL40" s="284"/>
      <c r="GM40" s="284"/>
      <c r="GN40" s="284"/>
      <c r="GO40" s="284"/>
      <c r="GP40" s="284"/>
      <c r="GQ40" s="284"/>
      <c r="GR40" s="284"/>
      <c r="GS40" s="284"/>
      <c r="GT40" s="284"/>
      <c r="GU40" s="284"/>
      <c r="GV40" s="284"/>
      <c r="GW40" s="284"/>
      <c r="GX40" s="284"/>
      <c r="GY40" s="284"/>
      <c r="GZ40" s="284"/>
      <c r="HA40" s="284"/>
      <c r="HB40" s="284"/>
      <c r="HC40" s="284"/>
      <c r="HD40" s="284"/>
      <c r="HE40" s="284"/>
      <c r="HF40" s="284"/>
      <c r="HG40" s="284"/>
      <c r="HH40" s="284"/>
      <c r="HI40" s="284"/>
      <c r="HJ40" s="284"/>
      <c r="HK40" s="284"/>
      <c r="HL40" s="284"/>
      <c r="HM40" s="284"/>
      <c r="HN40" s="284"/>
      <c r="HO40" s="284"/>
      <c r="HP40" s="284"/>
      <c r="HQ40" s="284"/>
      <c r="HR40" s="284"/>
      <c r="HS40" s="284"/>
      <c r="HT40" s="284"/>
      <c r="HU40" s="284"/>
      <c r="HV40" s="284"/>
      <c r="HW40" s="284"/>
      <c r="HX40" s="284"/>
      <c r="HY40" s="284"/>
      <c r="HZ40" s="284"/>
      <c r="IA40" s="284"/>
      <c r="IB40" s="284"/>
      <c r="IC40" s="284"/>
      <c r="ID40" s="284"/>
      <c r="IE40" s="284"/>
      <c r="IF40" s="284"/>
      <c r="IG40" s="284"/>
      <c r="IH40" s="284"/>
      <c r="II40" s="284"/>
      <c r="IJ40" s="284"/>
      <c r="IK40" s="284"/>
      <c r="IL40" s="284"/>
      <c r="IM40" s="284"/>
      <c r="IN40" s="284"/>
      <c r="IO40" s="284"/>
      <c r="IP40" s="284"/>
      <c r="IQ40" s="284"/>
      <c r="IR40" s="284"/>
      <c r="IS40" s="284"/>
      <c r="IT40" s="284"/>
      <c r="IU40" s="284"/>
      <c r="IV40" s="284"/>
    </row>
    <row r="41" spans="1:256" s="278" customFormat="1" ht="13.5" customHeight="1" x14ac:dyDescent="0.25">
      <c r="A41" s="272"/>
      <c r="B41" s="276"/>
      <c r="C41" s="273"/>
      <c r="D41" s="273"/>
      <c r="E41" s="273"/>
      <c r="F41" s="273"/>
      <c r="G41" s="273"/>
      <c r="H41" s="273"/>
      <c r="I41" s="273"/>
      <c r="J41" s="277"/>
      <c r="K41" s="283"/>
      <c r="L41" s="255"/>
      <c r="M41" s="255"/>
      <c r="N41" s="269"/>
      <c r="O41" s="269"/>
      <c r="P41" s="269"/>
      <c r="Q41" s="269"/>
      <c r="R41" s="269"/>
      <c r="S41" s="269"/>
      <c r="T41" s="106"/>
      <c r="U41" s="106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  <c r="BS41" s="284"/>
      <c r="BT41" s="284"/>
      <c r="BU41" s="284"/>
      <c r="BV41" s="284"/>
      <c r="BW41" s="284"/>
      <c r="BX41" s="284"/>
      <c r="BY41" s="284"/>
      <c r="BZ41" s="284"/>
      <c r="CA41" s="284"/>
      <c r="CB41" s="284"/>
      <c r="CC41" s="284"/>
      <c r="CD41" s="284"/>
      <c r="CE41" s="284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E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</row>
    <row r="42" spans="1:256" s="290" customFormat="1" ht="13.5" customHeight="1" x14ac:dyDescent="0.25">
      <c r="A42" s="285"/>
      <c r="B42"/>
      <c r="C42"/>
      <c r="D42"/>
      <c r="E42"/>
      <c r="F42"/>
      <c r="G42"/>
      <c r="H42"/>
      <c r="I42"/>
      <c r="J42" s="20"/>
      <c r="K42" s="283"/>
      <c r="L42" s="286"/>
      <c r="M42" s="287"/>
      <c r="N42" s="288"/>
      <c r="O42" s="288"/>
      <c r="P42" s="288"/>
      <c r="Q42" s="288"/>
      <c r="R42" s="288"/>
      <c r="S42" s="288"/>
      <c r="T42" s="289"/>
      <c r="U42" s="289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  <c r="BS42" s="284"/>
      <c r="BT42" s="284"/>
      <c r="BU42" s="284"/>
      <c r="BV42" s="284"/>
      <c r="BW42" s="284"/>
      <c r="BX42" s="284"/>
      <c r="BY42" s="284"/>
      <c r="BZ42" s="284"/>
      <c r="CA42" s="284"/>
      <c r="CB42" s="284"/>
      <c r="CC42" s="284"/>
      <c r="CD42" s="284"/>
      <c r="CE42" s="284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  <c r="EE42" s="284"/>
      <c r="EF42" s="284"/>
      <c r="EG42" s="284"/>
      <c r="EH42" s="284"/>
      <c r="EI42" s="284"/>
      <c r="EJ42" s="284"/>
      <c r="EK42" s="284"/>
      <c r="EL42" s="284"/>
      <c r="EM42" s="284"/>
      <c r="EN42" s="284"/>
      <c r="EO42" s="284"/>
      <c r="EP42" s="284"/>
      <c r="EQ42" s="284"/>
      <c r="ER42" s="284"/>
      <c r="ES42" s="284"/>
      <c r="ET42" s="284"/>
      <c r="EU42" s="284"/>
      <c r="EV42" s="284"/>
      <c r="EW42" s="284"/>
      <c r="EX42" s="284"/>
      <c r="EY42" s="284"/>
      <c r="EZ42" s="284"/>
      <c r="FA42" s="284"/>
      <c r="FB42" s="284"/>
      <c r="FC42" s="284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E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</row>
    <row r="43" spans="1:256" s="290" customFormat="1" ht="13.5" customHeight="1" x14ac:dyDescent="0.25">
      <c r="A43" s="285" t="s">
        <v>274</v>
      </c>
      <c r="B43"/>
      <c r="C43"/>
      <c r="D43"/>
      <c r="E43"/>
      <c r="F43"/>
      <c r="G43"/>
      <c r="H43"/>
      <c r="I43"/>
      <c r="J43" s="20"/>
      <c r="K43" s="291"/>
      <c r="L43" s="283"/>
      <c r="M43" s="283"/>
      <c r="N43" s="283"/>
      <c r="O43" s="283"/>
      <c r="P43" s="283"/>
      <c r="Q43" s="283"/>
      <c r="R43" s="283"/>
      <c r="S43" s="283"/>
      <c r="T43" s="284"/>
      <c r="U43" s="284"/>
      <c r="V43" s="284"/>
      <c r="W43" s="284"/>
      <c r="X43" s="284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  <c r="DJ43" s="292"/>
      <c r="DK43" s="292"/>
      <c r="DL43" s="292"/>
      <c r="DM43" s="292"/>
      <c r="DN43" s="292"/>
      <c r="DO43" s="292"/>
      <c r="DP43" s="292"/>
      <c r="DQ43" s="292"/>
      <c r="DR43" s="292"/>
      <c r="DS43" s="292"/>
      <c r="DT43" s="292"/>
      <c r="DU43" s="292"/>
      <c r="DV43" s="292"/>
      <c r="DW43" s="292"/>
      <c r="DX43" s="292"/>
      <c r="DY43" s="292"/>
      <c r="DZ43" s="292"/>
      <c r="EA43" s="292"/>
      <c r="EB43" s="292"/>
      <c r="EC43" s="292"/>
      <c r="ED43" s="292"/>
      <c r="EE43" s="292"/>
      <c r="EF43" s="292"/>
      <c r="EG43" s="292"/>
      <c r="EH43" s="292"/>
      <c r="EI43" s="292"/>
      <c r="EJ43" s="292"/>
      <c r="EK43" s="292"/>
      <c r="EL43" s="292"/>
      <c r="EM43" s="292"/>
      <c r="EN43" s="292"/>
      <c r="EO43" s="292"/>
      <c r="EP43" s="292"/>
      <c r="EQ43" s="292"/>
      <c r="ER43" s="292"/>
      <c r="ES43" s="292"/>
      <c r="ET43" s="292"/>
      <c r="EU43" s="292"/>
      <c r="EV43" s="292"/>
      <c r="EW43" s="292"/>
      <c r="EX43" s="292"/>
      <c r="EY43" s="292"/>
      <c r="EZ43" s="292"/>
      <c r="FA43" s="292"/>
      <c r="FB43" s="292"/>
      <c r="FC43" s="292"/>
      <c r="FD43" s="292"/>
      <c r="FE43" s="292"/>
      <c r="FF43" s="292"/>
      <c r="FG43" s="292"/>
      <c r="FH43" s="292"/>
      <c r="FI43" s="292"/>
      <c r="FJ43" s="292"/>
      <c r="FK43" s="292"/>
      <c r="FL43" s="292"/>
      <c r="FM43" s="292"/>
      <c r="FN43" s="292"/>
      <c r="FO43" s="292"/>
      <c r="FP43" s="292"/>
      <c r="FQ43" s="292"/>
      <c r="FR43" s="292"/>
      <c r="FS43" s="292"/>
      <c r="FT43" s="292"/>
      <c r="FU43" s="292"/>
      <c r="FV43" s="292"/>
      <c r="FW43" s="292"/>
      <c r="FX43" s="292"/>
      <c r="FY43" s="292"/>
      <c r="FZ43" s="292"/>
      <c r="GA43" s="292"/>
      <c r="GB43" s="292"/>
      <c r="GC43" s="292"/>
      <c r="GD43" s="292"/>
      <c r="GE43" s="292"/>
      <c r="GF43" s="292"/>
      <c r="GG43" s="292"/>
      <c r="GH43" s="292"/>
      <c r="GI43" s="292"/>
      <c r="GJ43" s="292"/>
      <c r="GK43" s="292"/>
      <c r="GL43" s="292"/>
      <c r="GM43" s="292"/>
      <c r="GN43" s="292"/>
      <c r="GO43" s="292"/>
      <c r="GP43" s="292"/>
      <c r="GQ43" s="292"/>
      <c r="GR43" s="292"/>
      <c r="GS43" s="292"/>
      <c r="GT43" s="292"/>
      <c r="GU43" s="292"/>
      <c r="GV43" s="292"/>
      <c r="GW43" s="292"/>
      <c r="GX43" s="292"/>
      <c r="GY43" s="292"/>
      <c r="GZ43" s="292"/>
      <c r="HA43" s="292"/>
      <c r="HB43" s="292"/>
      <c r="HC43" s="292"/>
      <c r="HD43" s="292"/>
      <c r="HE43" s="292"/>
      <c r="HF43" s="292"/>
      <c r="HG43" s="292"/>
      <c r="HH43" s="292"/>
      <c r="HI43" s="292"/>
      <c r="HJ43" s="292"/>
      <c r="HK43" s="292"/>
      <c r="HL43" s="292"/>
      <c r="HM43" s="292"/>
      <c r="HN43" s="292"/>
      <c r="HO43" s="292"/>
      <c r="HP43" s="292"/>
      <c r="HQ43" s="292"/>
      <c r="HR43" s="292"/>
      <c r="HS43" s="292"/>
      <c r="HT43" s="292"/>
      <c r="HU43" s="292"/>
      <c r="HV43" s="292"/>
      <c r="HW43" s="292"/>
      <c r="HX43" s="292"/>
      <c r="HY43" s="292"/>
      <c r="HZ43" s="292"/>
      <c r="IA43" s="292"/>
      <c r="IB43" s="292"/>
      <c r="IC43" s="292"/>
      <c r="ID43" s="292"/>
      <c r="IE43" s="292"/>
      <c r="IF43" s="292"/>
      <c r="IG43" s="292"/>
      <c r="IH43" s="292"/>
      <c r="II43" s="292"/>
      <c r="IJ43" s="292"/>
      <c r="IK43" s="292"/>
      <c r="IL43" s="292"/>
      <c r="IM43" s="292"/>
      <c r="IN43" s="292"/>
      <c r="IO43" s="292"/>
      <c r="IP43" s="292"/>
      <c r="IQ43" s="292"/>
      <c r="IR43" s="292"/>
      <c r="IS43" s="292"/>
      <c r="IT43" s="292"/>
      <c r="IU43" s="292"/>
      <c r="IV43" s="292"/>
    </row>
    <row r="44" spans="1:256" s="290" customFormat="1" ht="13.5" customHeight="1" x14ac:dyDescent="0.25">
      <c r="A44" s="285" t="s">
        <v>275</v>
      </c>
      <c r="B44"/>
      <c r="C44"/>
      <c r="D44"/>
      <c r="E44"/>
      <c r="F44"/>
      <c r="G44"/>
      <c r="H44"/>
      <c r="I44"/>
      <c r="J44" s="20"/>
      <c r="K44" s="291"/>
      <c r="L44" s="283"/>
      <c r="M44" s="283"/>
      <c r="N44" s="283"/>
      <c r="O44" s="283"/>
      <c r="P44" s="283"/>
      <c r="Q44" s="283"/>
      <c r="R44" s="283"/>
      <c r="S44" s="283"/>
      <c r="T44" s="284"/>
      <c r="U44" s="284"/>
      <c r="V44" s="284"/>
      <c r="W44" s="284"/>
      <c r="X44" s="284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  <c r="DJ44" s="292"/>
      <c r="DK44" s="292"/>
      <c r="DL44" s="292"/>
      <c r="DM44" s="292"/>
      <c r="DN44" s="292"/>
      <c r="DO44" s="292"/>
      <c r="DP44" s="292"/>
      <c r="DQ44" s="292"/>
      <c r="DR44" s="292"/>
      <c r="DS44" s="292"/>
      <c r="DT44" s="292"/>
      <c r="DU44" s="292"/>
      <c r="DV44" s="292"/>
      <c r="DW44" s="292"/>
      <c r="DX44" s="292"/>
      <c r="DY44" s="292"/>
      <c r="DZ44" s="292"/>
      <c r="EA44" s="292"/>
      <c r="EB44" s="292"/>
      <c r="EC44" s="292"/>
      <c r="ED44" s="292"/>
      <c r="EE44" s="292"/>
      <c r="EF44" s="292"/>
      <c r="EG44" s="292"/>
      <c r="EH44" s="292"/>
      <c r="EI44" s="292"/>
      <c r="EJ44" s="292"/>
      <c r="EK44" s="292"/>
      <c r="EL44" s="292"/>
      <c r="EM44" s="292"/>
      <c r="EN44" s="292"/>
      <c r="EO44" s="292"/>
      <c r="EP44" s="292"/>
      <c r="EQ44" s="292"/>
      <c r="ER44" s="292"/>
      <c r="ES44" s="292"/>
      <c r="ET44" s="292"/>
      <c r="EU44" s="292"/>
      <c r="EV44" s="292"/>
      <c r="EW44" s="292"/>
      <c r="EX44" s="292"/>
      <c r="EY44" s="292"/>
      <c r="EZ44" s="292"/>
      <c r="FA44" s="292"/>
      <c r="FB44" s="292"/>
      <c r="FC44" s="292"/>
      <c r="FD44" s="292"/>
      <c r="FE44" s="292"/>
      <c r="FF44" s="292"/>
      <c r="FG44" s="292"/>
      <c r="FH44" s="292"/>
      <c r="FI44" s="292"/>
      <c r="FJ44" s="292"/>
      <c r="FK44" s="292"/>
      <c r="FL44" s="292"/>
      <c r="FM44" s="292"/>
      <c r="FN44" s="292"/>
      <c r="FO44" s="292"/>
      <c r="FP44" s="292"/>
      <c r="FQ44" s="292"/>
      <c r="FR44" s="292"/>
      <c r="FS44" s="292"/>
      <c r="FT44" s="292"/>
      <c r="FU44" s="292"/>
      <c r="FV44" s="292"/>
      <c r="FW44" s="292"/>
      <c r="FX44" s="292"/>
      <c r="FY44" s="292"/>
      <c r="FZ44" s="292"/>
      <c r="GA44" s="292"/>
      <c r="GB44" s="292"/>
      <c r="GC44" s="292"/>
      <c r="GD44" s="292"/>
      <c r="GE44" s="292"/>
      <c r="GF44" s="292"/>
      <c r="GG44" s="292"/>
      <c r="GH44" s="292"/>
      <c r="GI44" s="292"/>
      <c r="GJ44" s="292"/>
      <c r="GK44" s="292"/>
      <c r="GL44" s="292"/>
      <c r="GM44" s="292"/>
      <c r="GN44" s="292"/>
      <c r="GO44" s="292"/>
      <c r="GP44" s="292"/>
      <c r="GQ44" s="292"/>
      <c r="GR44" s="292"/>
      <c r="GS44" s="292"/>
      <c r="GT44" s="292"/>
      <c r="GU44" s="292"/>
      <c r="GV44" s="292"/>
      <c r="GW44" s="292"/>
      <c r="GX44" s="292"/>
      <c r="GY44" s="292"/>
      <c r="GZ44" s="292"/>
      <c r="HA44" s="292"/>
      <c r="HB44" s="292"/>
      <c r="HC44" s="292"/>
      <c r="HD44" s="292"/>
      <c r="HE44" s="292"/>
      <c r="HF44" s="292"/>
      <c r="HG44" s="292"/>
      <c r="HH44" s="292"/>
      <c r="HI44" s="292"/>
      <c r="HJ44" s="292"/>
      <c r="HK44" s="292"/>
      <c r="HL44" s="292"/>
      <c r="HM44" s="292"/>
      <c r="HN44" s="292"/>
      <c r="HO44" s="292"/>
      <c r="HP44" s="292"/>
      <c r="HQ44" s="292"/>
      <c r="HR44" s="292"/>
      <c r="HS44" s="292"/>
      <c r="HT44" s="292"/>
      <c r="HU44" s="292"/>
      <c r="HV44" s="292"/>
      <c r="HW44" s="292"/>
      <c r="HX44" s="292"/>
      <c r="HY44" s="292"/>
      <c r="HZ44" s="292"/>
      <c r="IA44" s="292"/>
      <c r="IB44" s="292"/>
      <c r="IC44" s="292"/>
      <c r="ID44" s="292"/>
      <c r="IE44" s="292"/>
      <c r="IF44" s="292"/>
      <c r="IG44" s="292"/>
      <c r="IH44" s="292"/>
      <c r="II44" s="292"/>
      <c r="IJ44" s="292"/>
      <c r="IK44" s="292"/>
      <c r="IL44" s="292"/>
      <c r="IM44" s="292"/>
      <c r="IN44" s="292"/>
      <c r="IO44" s="292"/>
      <c r="IP44" s="292"/>
      <c r="IQ44" s="292"/>
      <c r="IR44" s="292"/>
      <c r="IS44" s="292"/>
      <c r="IT44" s="292"/>
      <c r="IU44" s="292"/>
      <c r="IV44" s="292"/>
    </row>
    <row r="45" spans="1:256" s="290" customFormat="1" ht="13.5" customHeight="1" x14ac:dyDescent="0.25">
      <c r="A45" s="285" t="s">
        <v>276</v>
      </c>
      <c r="B45"/>
      <c r="C45"/>
      <c r="D45"/>
      <c r="E45"/>
      <c r="F45"/>
      <c r="G45"/>
      <c r="H45"/>
      <c r="I45"/>
      <c r="J45" s="20"/>
      <c r="K45" s="291"/>
      <c r="L45" s="283"/>
      <c r="M45" s="283"/>
      <c r="N45" s="283"/>
      <c r="O45" s="283"/>
      <c r="P45" s="283"/>
      <c r="Q45" s="283"/>
      <c r="R45" s="283"/>
      <c r="S45" s="283"/>
      <c r="T45" s="284"/>
      <c r="U45" s="284"/>
      <c r="V45" s="284"/>
      <c r="W45" s="284"/>
      <c r="X45" s="284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  <c r="DJ45" s="292"/>
      <c r="DK45" s="292"/>
      <c r="DL45" s="292"/>
      <c r="DM45" s="292"/>
      <c r="DN45" s="292"/>
      <c r="DO45" s="292"/>
      <c r="DP45" s="292"/>
      <c r="DQ45" s="292"/>
      <c r="DR45" s="292"/>
      <c r="DS45" s="292"/>
      <c r="DT45" s="292"/>
      <c r="DU45" s="292"/>
      <c r="DV45" s="292"/>
      <c r="DW45" s="292"/>
      <c r="DX45" s="292"/>
      <c r="DY45" s="292"/>
      <c r="DZ45" s="292"/>
      <c r="EA45" s="292"/>
      <c r="EB45" s="292"/>
      <c r="EC45" s="292"/>
      <c r="ED45" s="292"/>
      <c r="EE45" s="292"/>
      <c r="EF45" s="292"/>
      <c r="EG45" s="292"/>
      <c r="EH45" s="292"/>
      <c r="EI45" s="292"/>
      <c r="EJ45" s="292"/>
      <c r="EK45" s="292"/>
      <c r="EL45" s="292"/>
      <c r="EM45" s="292"/>
      <c r="EN45" s="292"/>
      <c r="EO45" s="292"/>
      <c r="EP45" s="292"/>
      <c r="EQ45" s="292"/>
      <c r="ER45" s="292"/>
      <c r="ES45" s="292"/>
      <c r="ET45" s="292"/>
      <c r="EU45" s="292"/>
      <c r="EV45" s="292"/>
      <c r="EW45" s="292"/>
      <c r="EX45" s="292"/>
      <c r="EY45" s="292"/>
      <c r="EZ45" s="292"/>
      <c r="FA45" s="292"/>
      <c r="FB45" s="292"/>
      <c r="FC45" s="292"/>
      <c r="FD45" s="292"/>
      <c r="FE45" s="292"/>
      <c r="FF45" s="292"/>
      <c r="FG45" s="292"/>
      <c r="FH45" s="292"/>
      <c r="FI45" s="292"/>
      <c r="FJ45" s="292"/>
      <c r="FK45" s="292"/>
      <c r="FL45" s="292"/>
      <c r="FM45" s="292"/>
      <c r="FN45" s="292"/>
      <c r="FO45" s="292"/>
      <c r="FP45" s="292"/>
      <c r="FQ45" s="292"/>
      <c r="FR45" s="292"/>
      <c r="FS45" s="292"/>
      <c r="FT45" s="292"/>
      <c r="FU45" s="292"/>
      <c r="FV45" s="292"/>
      <c r="FW45" s="292"/>
      <c r="FX45" s="292"/>
      <c r="FY45" s="292"/>
      <c r="FZ45" s="292"/>
      <c r="GA45" s="292"/>
      <c r="GB45" s="292"/>
      <c r="GC45" s="292"/>
      <c r="GD45" s="292"/>
      <c r="GE45" s="292"/>
      <c r="GF45" s="292"/>
      <c r="GG45" s="292"/>
      <c r="GH45" s="292"/>
      <c r="GI45" s="292"/>
      <c r="GJ45" s="292"/>
      <c r="GK45" s="292"/>
      <c r="GL45" s="292"/>
      <c r="GM45" s="292"/>
      <c r="GN45" s="292"/>
      <c r="GO45" s="292"/>
      <c r="GP45" s="292"/>
      <c r="GQ45" s="292"/>
      <c r="GR45" s="292"/>
      <c r="GS45" s="292"/>
      <c r="GT45" s="292"/>
      <c r="GU45" s="292"/>
      <c r="GV45" s="292"/>
      <c r="GW45" s="292"/>
      <c r="GX45" s="292"/>
      <c r="GY45" s="292"/>
      <c r="GZ45" s="292"/>
      <c r="HA45" s="292"/>
      <c r="HB45" s="292"/>
      <c r="HC45" s="292"/>
      <c r="HD45" s="292"/>
      <c r="HE45" s="292"/>
      <c r="HF45" s="292"/>
      <c r="HG45" s="292"/>
      <c r="HH45" s="292"/>
      <c r="HI45" s="292"/>
      <c r="HJ45" s="292"/>
      <c r="HK45" s="292"/>
      <c r="HL45" s="292"/>
      <c r="HM45" s="292"/>
      <c r="HN45" s="292"/>
      <c r="HO45" s="292"/>
      <c r="HP45" s="292"/>
      <c r="HQ45" s="292"/>
      <c r="HR45" s="292"/>
      <c r="HS45" s="292"/>
      <c r="HT45" s="292"/>
      <c r="HU45" s="292"/>
      <c r="HV45" s="292"/>
      <c r="HW45" s="292"/>
      <c r="HX45" s="292"/>
      <c r="HY45" s="292"/>
      <c r="HZ45" s="292"/>
      <c r="IA45" s="292"/>
      <c r="IB45" s="292"/>
      <c r="IC45" s="292"/>
      <c r="ID45" s="292"/>
      <c r="IE45" s="292"/>
      <c r="IF45" s="292"/>
      <c r="IG45" s="292"/>
      <c r="IH45" s="292"/>
      <c r="II45" s="292"/>
      <c r="IJ45" s="292"/>
      <c r="IK45" s="292"/>
      <c r="IL45" s="292"/>
      <c r="IM45" s="292"/>
      <c r="IN45" s="292"/>
      <c r="IO45" s="292"/>
      <c r="IP45" s="292"/>
      <c r="IQ45" s="292"/>
      <c r="IR45" s="292"/>
      <c r="IS45" s="292"/>
      <c r="IT45" s="292"/>
      <c r="IU45" s="292"/>
      <c r="IV45" s="292"/>
    </row>
    <row r="46" spans="1:256" s="290" customFormat="1" ht="12.75" customHeight="1" x14ac:dyDescent="0.25">
      <c r="A46" s="285" t="s">
        <v>277</v>
      </c>
      <c r="B46"/>
      <c r="C46"/>
      <c r="D46"/>
      <c r="E46"/>
      <c r="F46"/>
      <c r="G46"/>
      <c r="H46"/>
      <c r="I46"/>
      <c r="J46" s="20"/>
      <c r="K46" s="291"/>
      <c r="L46" s="283"/>
      <c r="M46" s="283"/>
      <c r="N46" s="283"/>
      <c r="O46" s="283"/>
      <c r="P46" s="283"/>
      <c r="Q46" s="283"/>
      <c r="R46" s="283"/>
      <c r="S46" s="283"/>
      <c r="T46" s="284"/>
      <c r="U46" s="284"/>
      <c r="V46" s="284"/>
      <c r="W46" s="284"/>
      <c r="X46" s="284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  <c r="DJ46" s="292"/>
      <c r="DK46" s="292"/>
      <c r="DL46" s="292"/>
      <c r="DM46" s="292"/>
      <c r="DN46" s="292"/>
      <c r="DO46" s="292"/>
      <c r="DP46" s="292"/>
      <c r="DQ46" s="292"/>
      <c r="DR46" s="292"/>
      <c r="DS46" s="292"/>
      <c r="DT46" s="292"/>
      <c r="DU46" s="292"/>
      <c r="DV46" s="292"/>
      <c r="DW46" s="292"/>
      <c r="DX46" s="292"/>
      <c r="DY46" s="292"/>
      <c r="DZ46" s="292"/>
      <c r="EA46" s="292"/>
      <c r="EB46" s="292"/>
      <c r="EC46" s="292"/>
      <c r="ED46" s="292"/>
      <c r="EE46" s="292"/>
      <c r="EF46" s="292"/>
      <c r="EG46" s="292"/>
      <c r="EH46" s="292"/>
      <c r="EI46" s="292"/>
      <c r="EJ46" s="292"/>
      <c r="EK46" s="292"/>
      <c r="EL46" s="292"/>
      <c r="EM46" s="292"/>
      <c r="EN46" s="292"/>
      <c r="EO46" s="292"/>
      <c r="EP46" s="292"/>
      <c r="EQ46" s="292"/>
      <c r="ER46" s="292"/>
      <c r="ES46" s="292"/>
      <c r="ET46" s="292"/>
      <c r="EU46" s="292"/>
      <c r="EV46" s="292"/>
      <c r="EW46" s="292"/>
      <c r="EX46" s="292"/>
      <c r="EY46" s="292"/>
      <c r="EZ46" s="292"/>
      <c r="FA46" s="292"/>
      <c r="FB46" s="292"/>
      <c r="FC46" s="292"/>
      <c r="FD46" s="292"/>
      <c r="FE46" s="292"/>
      <c r="FF46" s="292"/>
      <c r="FG46" s="292"/>
      <c r="FH46" s="292"/>
      <c r="FI46" s="292"/>
      <c r="FJ46" s="292"/>
      <c r="FK46" s="292"/>
      <c r="FL46" s="292"/>
      <c r="FM46" s="292"/>
      <c r="FN46" s="292"/>
      <c r="FO46" s="292"/>
      <c r="FP46" s="292"/>
      <c r="FQ46" s="292"/>
      <c r="FR46" s="292"/>
      <c r="FS46" s="292"/>
      <c r="FT46" s="292"/>
      <c r="FU46" s="292"/>
      <c r="FV46" s="292"/>
      <c r="FW46" s="292"/>
      <c r="FX46" s="292"/>
      <c r="FY46" s="292"/>
      <c r="FZ46" s="292"/>
      <c r="GA46" s="292"/>
      <c r="GB46" s="292"/>
      <c r="GC46" s="292"/>
      <c r="GD46" s="292"/>
      <c r="GE46" s="292"/>
      <c r="GF46" s="292"/>
      <c r="GG46" s="292"/>
      <c r="GH46" s="292"/>
      <c r="GI46" s="292"/>
      <c r="GJ46" s="292"/>
      <c r="GK46" s="292"/>
      <c r="GL46" s="292"/>
      <c r="GM46" s="292"/>
      <c r="GN46" s="292"/>
      <c r="GO46" s="292"/>
      <c r="GP46" s="292"/>
      <c r="GQ46" s="292"/>
      <c r="GR46" s="292"/>
      <c r="GS46" s="292"/>
      <c r="GT46" s="292"/>
      <c r="GU46" s="292"/>
      <c r="GV46" s="292"/>
      <c r="GW46" s="292"/>
      <c r="GX46" s="292"/>
      <c r="GY46" s="292"/>
      <c r="GZ46" s="292"/>
      <c r="HA46" s="292"/>
      <c r="HB46" s="292"/>
      <c r="HC46" s="292"/>
      <c r="HD46" s="292"/>
      <c r="HE46" s="292"/>
      <c r="HF46" s="292"/>
      <c r="HG46" s="292"/>
      <c r="HH46" s="292"/>
      <c r="HI46" s="292"/>
      <c r="HJ46" s="292"/>
      <c r="HK46" s="292"/>
      <c r="HL46" s="292"/>
      <c r="HM46" s="292"/>
      <c r="HN46" s="292"/>
      <c r="HO46" s="292"/>
      <c r="HP46" s="292"/>
      <c r="HQ46" s="292"/>
      <c r="HR46" s="292"/>
      <c r="HS46" s="292"/>
      <c r="HT46" s="292"/>
      <c r="HU46" s="292"/>
      <c r="HV46" s="292"/>
      <c r="HW46" s="292"/>
      <c r="HX46" s="292"/>
      <c r="HY46" s="292"/>
      <c r="HZ46" s="292"/>
      <c r="IA46" s="292"/>
      <c r="IB46" s="292"/>
      <c r="IC46" s="292"/>
      <c r="ID46" s="292"/>
      <c r="IE46" s="292"/>
      <c r="IF46" s="292"/>
      <c r="IG46" s="292"/>
      <c r="IH46" s="292"/>
      <c r="II46" s="292"/>
      <c r="IJ46" s="292"/>
      <c r="IK46" s="292"/>
      <c r="IL46" s="292"/>
      <c r="IM46" s="292"/>
      <c r="IN46" s="292"/>
      <c r="IO46" s="292"/>
      <c r="IP46" s="292"/>
      <c r="IQ46" s="292"/>
      <c r="IR46" s="292"/>
      <c r="IS46" s="292"/>
      <c r="IT46" s="292"/>
      <c r="IU46" s="292"/>
      <c r="IV46" s="292"/>
    </row>
    <row r="47" spans="1:256" ht="12.75" customHeight="1" x14ac:dyDescent="0.25">
      <c r="A47" s="285" t="s">
        <v>278</v>
      </c>
      <c r="B47" s="294"/>
      <c r="C47" s="294"/>
      <c r="D47" s="294"/>
      <c r="E47" s="294"/>
      <c r="F47" s="294"/>
      <c r="G47" s="294"/>
      <c r="H47" s="294"/>
      <c r="I47" s="294"/>
      <c r="J47" s="295"/>
      <c r="K47" s="291"/>
      <c r="L47" s="291"/>
      <c r="M47" s="291"/>
      <c r="N47" s="291"/>
      <c r="O47" s="291"/>
      <c r="P47" s="291"/>
      <c r="Q47" s="291"/>
      <c r="R47" s="291"/>
      <c r="S47" s="291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  <c r="DJ47" s="292"/>
      <c r="DK47" s="292"/>
      <c r="DL47" s="292"/>
      <c r="DM47" s="292"/>
      <c r="DN47" s="292"/>
      <c r="DO47" s="292"/>
      <c r="DP47" s="292"/>
      <c r="DQ47" s="292"/>
      <c r="DR47" s="292"/>
      <c r="DS47" s="292"/>
      <c r="DT47" s="292"/>
      <c r="DU47" s="292"/>
      <c r="DV47" s="292"/>
      <c r="DW47" s="292"/>
      <c r="DX47" s="292"/>
      <c r="DY47" s="292"/>
      <c r="DZ47" s="292"/>
      <c r="EA47" s="292"/>
      <c r="EB47" s="292"/>
      <c r="EC47" s="292"/>
      <c r="ED47" s="292"/>
      <c r="EE47" s="292"/>
      <c r="EF47" s="292"/>
      <c r="EG47" s="292"/>
      <c r="EH47" s="292"/>
      <c r="EI47" s="292"/>
      <c r="EJ47" s="292"/>
      <c r="EK47" s="292"/>
      <c r="EL47" s="292"/>
      <c r="EM47" s="292"/>
      <c r="EN47" s="292"/>
      <c r="EO47" s="292"/>
      <c r="EP47" s="292"/>
      <c r="EQ47" s="292"/>
      <c r="ER47" s="292"/>
      <c r="ES47" s="292"/>
      <c r="ET47" s="292"/>
      <c r="EU47" s="292"/>
      <c r="EV47" s="292"/>
      <c r="EW47" s="292"/>
      <c r="EX47" s="292"/>
      <c r="EY47" s="292"/>
      <c r="EZ47" s="292"/>
      <c r="FA47" s="292"/>
      <c r="FB47" s="292"/>
      <c r="FC47" s="292"/>
      <c r="FD47" s="292"/>
      <c r="FE47" s="292"/>
      <c r="FF47" s="292"/>
      <c r="FG47" s="292"/>
      <c r="FH47" s="292"/>
      <c r="FI47" s="292"/>
      <c r="FJ47" s="292"/>
      <c r="FK47" s="292"/>
      <c r="FL47" s="292"/>
      <c r="FM47" s="292"/>
      <c r="FN47" s="292"/>
      <c r="FO47" s="292"/>
      <c r="FP47" s="292"/>
      <c r="FQ47" s="292"/>
      <c r="FR47" s="292"/>
      <c r="FS47" s="292"/>
      <c r="FT47" s="292"/>
      <c r="FU47" s="292"/>
      <c r="FV47" s="292"/>
      <c r="FW47" s="292"/>
      <c r="FX47" s="292"/>
      <c r="FY47" s="292"/>
      <c r="FZ47" s="292"/>
      <c r="GA47" s="292"/>
      <c r="GB47" s="292"/>
      <c r="GC47" s="292"/>
      <c r="GD47" s="292"/>
      <c r="GE47" s="292"/>
      <c r="GF47" s="292"/>
      <c r="GG47" s="292"/>
      <c r="GH47" s="292"/>
      <c r="GI47" s="292"/>
      <c r="GJ47" s="292"/>
      <c r="GK47" s="292"/>
      <c r="GL47" s="292"/>
      <c r="GM47" s="292"/>
      <c r="GN47" s="292"/>
      <c r="GO47" s="292"/>
      <c r="GP47" s="292"/>
      <c r="GQ47" s="292"/>
      <c r="GR47" s="292"/>
      <c r="GS47" s="292"/>
      <c r="GT47" s="292"/>
      <c r="GU47" s="292"/>
      <c r="GV47" s="292"/>
      <c r="GW47" s="292"/>
      <c r="GX47" s="292"/>
      <c r="GY47" s="292"/>
      <c r="GZ47" s="292"/>
      <c r="HA47" s="292"/>
      <c r="HB47" s="292"/>
      <c r="HC47" s="292"/>
      <c r="HD47" s="292"/>
      <c r="HE47" s="292"/>
      <c r="HF47" s="292"/>
      <c r="HG47" s="292"/>
      <c r="HH47" s="292"/>
      <c r="HI47" s="292"/>
      <c r="HJ47" s="292"/>
      <c r="HK47" s="292"/>
      <c r="HL47" s="292"/>
      <c r="HM47" s="292"/>
      <c r="HN47" s="292"/>
      <c r="HO47" s="292"/>
      <c r="HP47" s="292"/>
      <c r="HQ47" s="292"/>
      <c r="HR47" s="292"/>
      <c r="HS47" s="292"/>
      <c r="HT47" s="292"/>
      <c r="HU47" s="292"/>
      <c r="HV47" s="292"/>
      <c r="HW47" s="292"/>
      <c r="HX47" s="292"/>
      <c r="HY47" s="292"/>
      <c r="HZ47" s="292"/>
      <c r="IA47" s="292"/>
      <c r="IB47" s="292"/>
      <c r="IC47" s="292"/>
      <c r="ID47" s="292"/>
      <c r="IE47" s="292"/>
      <c r="IF47" s="292"/>
      <c r="IG47" s="292"/>
      <c r="IH47" s="292"/>
      <c r="II47" s="292"/>
      <c r="IJ47" s="292"/>
      <c r="IK47" s="292"/>
      <c r="IL47" s="292"/>
      <c r="IM47" s="292"/>
      <c r="IN47" s="292"/>
      <c r="IO47" s="292"/>
      <c r="IP47" s="292"/>
      <c r="IQ47" s="292"/>
      <c r="IR47" s="292"/>
      <c r="IS47" s="292"/>
      <c r="IT47" s="292"/>
      <c r="IU47" s="292"/>
      <c r="IV47" s="292"/>
    </row>
    <row r="48" spans="1:256" s="3" customFormat="1" ht="12.75" customHeight="1" x14ac:dyDescent="0.25">
      <c r="A48" s="293"/>
      <c r="B48"/>
      <c r="C48"/>
      <c r="D48"/>
      <c r="E48"/>
      <c r="F48"/>
      <c r="G48"/>
      <c r="H48"/>
      <c r="I48"/>
      <c r="J48" s="20"/>
      <c r="K48" s="248"/>
      <c r="L48" s="248"/>
      <c r="M48" s="248"/>
      <c r="N48" s="248"/>
      <c r="O48" s="248"/>
      <c r="P48" s="248"/>
      <c r="Q48" s="2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3" customFormat="1" ht="12.75" hidden="1" customHeight="1" x14ac:dyDescent="0.25">
      <c r="A49" s="245"/>
      <c r="B49"/>
      <c r="C49"/>
      <c r="D49"/>
      <c r="E49"/>
      <c r="F49"/>
      <c r="G49"/>
      <c r="H49"/>
      <c r="I49"/>
      <c r="J49" s="20"/>
      <c r="K49" s="294"/>
      <c r="L49" s="294"/>
      <c r="M49" s="294"/>
      <c r="N49" s="294"/>
      <c r="O49" s="294"/>
      <c r="P49" s="294"/>
      <c r="Q49" s="294"/>
      <c r="R49" s="294"/>
      <c r="S49" s="294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296"/>
      <c r="CC49" s="296"/>
      <c r="CD49" s="296"/>
      <c r="CE49" s="296"/>
      <c r="CF49" s="296"/>
      <c r="CG49" s="296"/>
      <c r="CH49" s="296"/>
      <c r="CI49" s="296"/>
      <c r="CJ49" s="296"/>
      <c r="CK49" s="296"/>
      <c r="CL49" s="296"/>
      <c r="CM49" s="296"/>
      <c r="CN49" s="296"/>
      <c r="CO49" s="296"/>
      <c r="CP49" s="296"/>
      <c r="CQ49" s="296"/>
      <c r="CR49" s="296"/>
      <c r="CS49" s="296"/>
      <c r="CT49" s="296"/>
      <c r="CU49" s="296"/>
      <c r="CV49" s="296"/>
      <c r="CW49" s="296"/>
      <c r="CX49" s="296"/>
      <c r="CY49" s="296"/>
      <c r="CZ49" s="296"/>
      <c r="DA49" s="296"/>
      <c r="DB49" s="296"/>
      <c r="DC49" s="296"/>
      <c r="DD49" s="296"/>
      <c r="DE49" s="296"/>
      <c r="DF49" s="296"/>
      <c r="DG49" s="296"/>
      <c r="DH49" s="296"/>
      <c r="DI49" s="296"/>
      <c r="DJ49" s="296"/>
      <c r="DK49" s="296"/>
      <c r="DL49" s="296"/>
      <c r="DM49" s="296"/>
      <c r="DN49" s="296"/>
      <c r="DO49" s="296"/>
      <c r="DP49" s="296"/>
      <c r="DQ49" s="296"/>
      <c r="DR49" s="296"/>
      <c r="DS49" s="296"/>
      <c r="DT49" s="296"/>
      <c r="DU49" s="296"/>
      <c r="DV49" s="296"/>
      <c r="DW49" s="296"/>
      <c r="DX49" s="296"/>
      <c r="DY49" s="296"/>
      <c r="DZ49" s="296"/>
      <c r="EA49" s="296"/>
      <c r="EB49" s="296"/>
      <c r="EC49" s="296"/>
      <c r="ED49" s="296"/>
      <c r="EE49" s="296"/>
      <c r="EF49" s="296"/>
      <c r="EG49" s="296"/>
      <c r="EH49" s="296"/>
      <c r="EI49" s="296"/>
      <c r="EJ49" s="296"/>
      <c r="EK49" s="296"/>
      <c r="EL49" s="296"/>
      <c r="EM49" s="296"/>
      <c r="EN49" s="296"/>
      <c r="EO49" s="296"/>
      <c r="EP49" s="296"/>
      <c r="EQ49" s="296"/>
      <c r="ER49" s="296"/>
      <c r="ES49" s="296"/>
      <c r="ET49" s="296"/>
      <c r="EU49" s="296"/>
      <c r="EV49" s="296"/>
      <c r="EW49" s="296"/>
      <c r="EX49" s="296"/>
      <c r="EY49" s="296"/>
      <c r="EZ49" s="296"/>
      <c r="FA49" s="296"/>
      <c r="FB49" s="296"/>
      <c r="FC49" s="296"/>
      <c r="FD49" s="296"/>
      <c r="FE49" s="296"/>
      <c r="FF49" s="296"/>
      <c r="FG49" s="296"/>
      <c r="FH49" s="296"/>
      <c r="FI49" s="296"/>
      <c r="FJ49" s="296"/>
      <c r="FK49" s="296"/>
      <c r="FL49" s="296"/>
      <c r="FM49" s="296"/>
      <c r="FN49" s="296"/>
      <c r="FO49" s="296"/>
      <c r="FP49" s="296"/>
      <c r="FQ49" s="296"/>
      <c r="FR49" s="296"/>
      <c r="FS49" s="296"/>
      <c r="FT49" s="296"/>
      <c r="FU49" s="296"/>
      <c r="FV49" s="296"/>
      <c r="FW49" s="296"/>
      <c r="FX49" s="296"/>
      <c r="FY49" s="296"/>
      <c r="FZ49" s="296"/>
      <c r="GA49" s="296"/>
      <c r="GB49" s="296"/>
      <c r="GC49" s="296"/>
      <c r="GD49" s="296"/>
      <c r="GE49" s="296"/>
      <c r="GF49" s="296"/>
      <c r="GG49" s="296"/>
      <c r="GH49" s="296"/>
      <c r="GI49" s="296"/>
      <c r="GJ49" s="296"/>
      <c r="GK49" s="296"/>
      <c r="GL49" s="296"/>
      <c r="GM49" s="296"/>
      <c r="GN49" s="296"/>
      <c r="GO49" s="296"/>
      <c r="GP49" s="296"/>
      <c r="GQ49" s="296"/>
      <c r="GR49" s="296"/>
      <c r="GS49" s="296"/>
      <c r="GT49" s="296"/>
      <c r="GU49" s="296"/>
      <c r="GV49" s="296"/>
      <c r="GW49" s="296"/>
      <c r="GX49" s="296"/>
      <c r="GY49" s="296"/>
      <c r="GZ49" s="296"/>
      <c r="HA49" s="296"/>
      <c r="HB49" s="296"/>
      <c r="HC49" s="296"/>
      <c r="HD49" s="296"/>
      <c r="HE49" s="296"/>
      <c r="HF49" s="296"/>
      <c r="HG49" s="296"/>
      <c r="HH49" s="296"/>
      <c r="HI49" s="296"/>
      <c r="HJ49" s="296"/>
      <c r="HK49" s="296"/>
      <c r="HL49" s="296"/>
      <c r="HM49" s="296"/>
      <c r="HN49" s="296"/>
      <c r="HO49" s="296"/>
      <c r="HP49" s="296"/>
      <c r="HQ49" s="296"/>
      <c r="HR49" s="296"/>
      <c r="HS49" s="296"/>
      <c r="HT49" s="296"/>
      <c r="HU49" s="296"/>
      <c r="HV49" s="296"/>
      <c r="HW49" s="296"/>
      <c r="HX49" s="296"/>
      <c r="HY49" s="296"/>
      <c r="HZ49" s="296"/>
      <c r="IA49" s="296"/>
      <c r="IB49" s="296"/>
      <c r="IC49" s="296"/>
      <c r="ID49" s="296"/>
      <c r="IE49" s="296"/>
      <c r="IF49" s="296"/>
      <c r="IG49" s="296"/>
      <c r="IH49" s="296"/>
      <c r="II49" s="296"/>
      <c r="IJ49" s="296"/>
      <c r="IK49" s="296"/>
      <c r="IL49" s="296"/>
      <c r="IM49" s="296"/>
      <c r="IN49" s="296"/>
      <c r="IO49" s="296"/>
      <c r="IP49" s="296"/>
      <c r="IQ49" s="296"/>
      <c r="IR49" s="296"/>
      <c r="IS49" s="296"/>
      <c r="IT49" s="296"/>
      <c r="IU49" s="296"/>
      <c r="IV49" s="296"/>
    </row>
    <row r="50" spans="1:256" s="3" customFormat="1" ht="12.75" hidden="1" customHeight="1" x14ac:dyDescent="0.25">
      <c r="A50" s="245"/>
      <c r="B50" s="294"/>
      <c r="C50" s="294"/>
      <c r="D50" s="294"/>
      <c r="E50" s="294"/>
      <c r="F50" s="294"/>
      <c r="G50" s="294"/>
      <c r="H50" s="294"/>
      <c r="I50" s="294"/>
      <c r="J50" s="295"/>
      <c r="K50" s="294"/>
      <c r="L50" s="294"/>
      <c r="M50" s="294"/>
      <c r="N50" s="294"/>
      <c r="O50" s="294"/>
      <c r="P50" s="294"/>
      <c r="Q50" s="294"/>
      <c r="R50" s="294"/>
      <c r="S50" s="294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6"/>
      <c r="CW50" s="296"/>
      <c r="CX50" s="296"/>
      <c r="CY50" s="296"/>
      <c r="CZ50" s="296"/>
      <c r="DA50" s="296"/>
      <c r="DB50" s="296"/>
      <c r="DC50" s="296"/>
      <c r="DD50" s="296"/>
      <c r="DE50" s="296"/>
      <c r="DF50" s="296"/>
      <c r="DG50" s="296"/>
      <c r="DH50" s="296"/>
      <c r="DI50" s="296"/>
      <c r="DJ50" s="296"/>
      <c r="DK50" s="296"/>
      <c r="DL50" s="296"/>
      <c r="DM50" s="296"/>
      <c r="DN50" s="296"/>
      <c r="DO50" s="296"/>
      <c r="DP50" s="296"/>
      <c r="DQ50" s="296"/>
      <c r="DR50" s="296"/>
      <c r="DS50" s="296"/>
      <c r="DT50" s="296"/>
      <c r="DU50" s="296"/>
      <c r="DV50" s="296"/>
      <c r="DW50" s="296"/>
      <c r="DX50" s="296"/>
      <c r="DY50" s="296"/>
      <c r="DZ50" s="296"/>
      <c r="EA50" s="296"/>
      <c r="EB50" s="296"/>
      <c r="EC50" s="296"/>
      <c r="ED50" s="296"/>
      <c r="EE50" s="296"/>
      <c r="EF50" s="296"/>
      <c r="EG50" s="296"/>
      <c r="EH50" s="296"/>
      <c r="EI50" s="296"/>
      <c r="EJ50" s="296"/>
      <c r="EK50" s="296"/>
      <c r="EL50" s="296"/>
      <c r="EM50" s="296"/>
      <c r="EN50" s="296"/>
      <c r="EO50" s="296"/>
      <c r="EP50" s="296"/>
      <c r="EQ50" s="296"/>
      <c r="ER50" s="296"/>
      <c r="ES50" s="296"/>
      <c r="ET50" s="296"/>
      <c r="EU50" s="296"/>
      <c r="EV50" s="296"/>
      <c r="EW50" s="296"/>
      <c r="EX50" s="296"/>
      <c r="EY50" s="296"/>
      <c r="EZ50" s="296"/>
      <c r="FA50" s="296"/>
      <c r="FB50" s="296"/>
      <c r="FC50" s="296"/>
      <c r="FD50" s="296"/>
      <c r="FE50" s="296"/>
      <c r="FF50" s="296"/>
      <c r="FG50" s="296"/>
      <c r="FH50" s="296"/>
      <c r="FI50" s="296"/>
      <c r="FJ50" s="296"/>
      <c r="FK50" s="296"/>
      <c r="FL50" s="296"/>
      <c r="FM50" s="296"/>
      <c r="FN50" s="296"/>
      <c r="FO50" s="296"/>
      <c r="FP50" s="296"/>
      <c r="FQ50" s="296"/>
      <c r="FR50" s="296"/>
      <c r="FS50" s="296"/>
      <c r="FT50" s="296"/>
      <c r="FU50" s="296"/>
      <c r="FV50" s="296"/>
      <c r="FW50" s="296"/>
      <c r="FX50" s="296"/>
      <c r="FY50" s="296"/>
      <c r="FZ50" s="296"/>
      <c r="GA50" s="296"/>
      <c r="GB50" s="296"/>
      <c r="GC50" s="296"/>
      <c r="GD50" s="296"/>
      <c r="GE50" s="296"/>
      <c r="GF50" s="296"/>
      <c r="GG50" s="296"/>
      <c r="GH50" s="296"/>
      <c r="GI50" s="296"/>
      <c r="GJ50" s="296"/>
      <c r="GK50" s="296"/>
      <c r="GL50" s="296"/>
      <c r="GM50" s="296"/>
      <c r="GN50" s="296"/>
      <c r="GO50" s="296"/>
      <c r="GP50" s="296"/>
      <c r="GQ50" s="296"/>
      <c r="GR50" s="296"/>
      <c r="GS50" s="296"/>
      <c r="GT50" s="296"/>
      <c r="GU50" s="296"/>
      <c r="GV50" s="296"/>
      <c r="GW50" s="296"/>
      <c r="GX50" s="296"/>
      <c r="GY50" s="296"/>
      <c r="GZ50" s="296"/>
      <c r="HA50" s="296"/>
      <c r="HB50" s="296"/>
      <c r="HC50" s="296"/>
      <c r="HD50" s="296"/>
      <c r="HE50" s="296"/>
      <c r="HF50" s="296"/>
      <c r="HG50" s="296"/>
      <c r="HH50" s="296"/>
      <c r="HI50" s="296"/>
      <c r="HJ50" s="296"/>
      <c r="HK50" s="296"/>
      <c r="HL50" s="296"/>
      <c r="HM50" s="296"/>
      <c r="HN50" s="296"/>
      <c r="HO50" s="296"/>
      <c r="HP50" s="296"/>
      <c r="HQ50" s="296"/>
      <c r="HR50" s="296"/>
      <c r="HS50" s="296"/>
      <c r="HT50" s="296"/>
      <c r="HU50" s="296"/>
      <c r="HV50" s="296"/>
      <c r="HW50" s="296"/>
      <c r="HX50" s="296"/>
      <c r="HY50" s="296"/>
      <c r="HZ50" s="296"/>
      <c r="IA50" s="296"/>
      <c r="IB50" s="296"/>
      <c r="IC50" s="296"/>
      <c r="ID50" s="296"/>
      <c r="IE50" s="296"/>
      <c r="IF50" s="296"/>
      <c r="IG50" s="296"/>
      <c r="IH50" s="296"/>
      <c r="II50" s="296"/>
      <c r="IJ50" s="296"/>
      <c r="IK50" s="296"/>
      <c r="IL50" s="296"/>
      <c r="IM50" s="296"/>
      <c r="IN50" s="296"/>
      <c r="IO50" s="296"/>
      <c r="IP50" s="296"/>
      <c r="IQ50" s="296"/>
      <c r="IR50" s="296"/>
      <c r="IS50" s="296"/>
      <c r="IT50" s="296"/>
      <c r="IU50" s="296"/>
      <c r="IV50" s="296"/>
    </row>
    <row r="51" spans="1:256" s="3" customFormat="1" ht="12.75" hidden="1" customHeight="1" x14ac:dyDescent="0.25">
      <c r="A51" s="245"/>
      <c r="B51" s="294"/>
      <c r="C51" s="294"/>
      <c r="D51" s="294"/>
      <c r="E51" s="294"/>
      <c r="F51" s="294"/>
      <c r="G51" s="294"/>
      <c r="H51" s="294"/>
      <c r="I51" s="294"/>
      <c r="J51" s="295"/>
      <c r="K51" s="294"/>
      <c r="L51" s="294"/>
      <c r="M51" s="294"/>
      <c r="N51" s="294"/>
      <c r="O51" s="294"/>
      <c r="P51" s="294"/>
      <c r="Q51" s="294"/>
      <c r="R51" s="294"/>
      <c r="S51" s="294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  <c r="BT51" s="296"/>
      <c r="BU51" s="296"/>
      <c r="BV51" s="296"/>
      <c r="BW51" s="296"/>
      <c r="BX51" s="296"/>
      <c r="BY51" s="296"/>
      <c r="BZ51" s="296"/>
      <c r="CA51" s="296"/>
      <c r="CB51" s="296"/>
      <c r="CC51" s="296"/>
      <c r="CD51" s="296"/>
      <c r="CE51" s="296"/>
      <c r="CF51" s="296"/>
      <c r="CG51" s="296"/>
      <c r="CH51" s="296"/>
      <c r="CI51" s="296"/>
      <c r="CJ51" s="296"/>
      <c r="CK51" s="296"/>
      <c r="CL51" s="296"/>
      <c r="CM51" s="296"/>
      <c r="CN51" s="296"/>
      <c r="CO51" s="296"/>
      <c r="CP51" s="296"/>
      <c r="CQ51" s="296"/>
      <c r="CR51" s="296"/>
      <c r="CS51" s="296"/>
      <c r="CT51" s="296"/>
      <c r="CU51" s="296"/>
      <c r="CV51" s="296"/>
      <c r="CW51" s="296"/>
      <c r="CX51" s="296"/>
      <c r="CY51" s="296"/>
      <c r="CZ51" s="296"/>
      <c r="DA51" s="296"/>
      <c r="DB51" s="296"/>
      <c r="DC51" s="296"/>
      <c r="DD51" s="296"/>
      <c r="DE51" s="296"/>
      <c r="DF51" s="296"/>
      <c r="DG51" s="296"/>
      <c r="DH51" s="296"/>
      <c r="DI51" s="296"/>
      <c r="DJ51" s="296"/>
      <c r="DK51" s="296"/>
      <c r="DL51" s="296"/>
      <c r="DM51" s="296"/>
      <c r="DN51" s="296"/>
      <c r="DO51" s="296"/>
      <c r="DP51" s="296"/>
      <c r="DQ51" s="296"/>
      <c r="DR51" s="296"/>
      <c r="DS51" s="296"/>
      <c r="DT51" s="296"/>
      <c r="DU51" s="296"/>
      <c r="DV51" s="296"/>
      <c r="DW51" s="296"/>
      <c r="DX51" s="296"/>
      <c r="DY51" s="296"/>
      <c r="DZ51" s="296"/>
      <c r="EA51" s="296"/>
      <c r="EB51" s="296"/>
      <c r="EC51" s="296"/>
      <c r="ED51" s="296"/>
      <c r="EE51" s="296"/>
      <c r="EF51" s="296"/>
      <c r="EG51" s="296"/>
      <c r="EH51" s="296"/>
      <c r="EI51" s="296"/>
      <c r="EJ51" s="296"/>
      <c r="EK51" s="296"/>
      <c r="EL51" s="296"/>
      <c r="EM51" s="296"/>
      <c r="EN51" s="296"/>
      <c r="EO51" s="296"/>
      <c r="EP51" s="296"/>
      <c r="EQ51" s="296"/>
      <c r="ER51" s="296"/>
      <c r="ES51" s="296"/>
      <c r="ET51" s="296"/>
      <c r="EU51" s="296"/>
      <c r="EV51" s="296"/>
      <c r="EW51" s="296"/>
      <c r="EX51" s="296"/>
      <c r="EY51" s="296"/>
      <c r="EZ51" s="296"/>
      <c r="FA51" s="296"/>
      <c r="FB51" s="296"/>
      <c r="FC51" s="296"/>
      <c r="FD51" s="296"/>
      <c r="FE51" s="296"/>
      <c r="FF51" s="296"/>
      <c r="FG51" s="296"/>
      <c r="FH51" s="296"/>
      <c r="FI51" s="296"/>
      <c r="FJ51" s="296"/>
      <c r="FK51" s="296"/>
      <c r="FL51" s="296"/>
      <c r="FM51" s="296"/>
      <c r="FN51" s="296"/>
      <c r="FO51" s="296"/>
      <c r="FP51" s="296"/>
      <c r="FQ51" s="296"/>
      <c r="FR51" s="296"/>
      <c r="FS51" s="296"/>
      <c r="FT51" s="296"/>
      <c r="FU51" s="296"/>
      <c r="FV51" s="296"/>
      <c r="FW51" s="296"/>
      <c r="FX51" s="296"/>
      <c r="FY51" s="296"/>
      <c r="FZ51" s="296"/>
      <c r="GA51" s="296"/>
      <c r="GB51" s="296"/>
      <c r="GC51" s="296"/>
      <c r="GD51" s="296"/>
      <c r="GE51" s="296"/>
      <c r="GF51" s="296"/>
      <c r="GG51" s="296"/>
      <c r="GH51" s="296"/>
      <c r="GI51" s="296"/>
      <c r="GJ51" s="296"/>
      <c r="GK51" s="296"/>
      <c r="GL51" s="296"/>
      <c r="GM51" s="296"/>
      <c r="GN51" s="296"/>
      <c r="GO51" s="296"/>
      <c r="GP51" s="296"/>
      <c r="GQ51" s="296"/>
      <c r="GR51" s="296"/>
      <c r="GS51" s="296"/>
      <c r="GT51" s="296"/>
      <c r="GU51" s="296"/>
      <c r="GV51" s="296"/>
      <c r="GW51" s="296"/>
      <c r="GX51" s="296"/>
      <c r="GY51" s="296"/>
      <c r="GZ51" s="296"/>
      <c r="HA51" s="296"/>
      <c r="HB51" s="296"/>
      <c r="HC51" s="296"/>
      <c r="HD51" s="296"/>
      <c r="HE51" s="296"/>
      <c r="HF51" s="296"/>
      <c r="HG51" s="296"/>
      <c r="HH51" s="296"/>
      <c r="HI51" s="296"/>
      <c r="HJ51" s="296"/>
      <c r="HK51" s="296"/>
      <c r="HL51" s="296"/>
      <c r="HM51" s="296"/>
      <c r="HN51" s="296"/>
      <c r="HO51" s="296"/>
      <c r="HP51" s="296"/>
      <c r="HQ51" s="296"/>
      <c r="HR51" s="296"/>
      <c r="HS51" s="296"/>
      <c r="HT51" s="296"/>
      <c r="HU51" s="296"/>
      <c r="HV51" s="296"/>
      <c r="HW51" s="296"/>
      <c r="HX51" s="296"/>
      <c r="HY51" s="296"/>
      <c r="HZ51" s="296"/>
      <c r="IA51" s="296"/>
      <c r="IB51" s="296"/>
      <c r="IC51" s="296"/>
      <c r="ID51" s="296"/>
      <c r="IE51" s="296"/>
      <c r="IF51" s="296"/>
      <c r="IG51" s="296"/>
      <c r="IH51" s="296"/>
      <c r="II51" s="296"/>
      <c r="IJ51" s="296"/>
      <c r="IK51" s="296"/>
      <c r="IL51" s="296"/>
      <c r="IM51" s="296"/>
      <c r="IN51" s="296"/>
      <c r="IO51" s="296"/>
      <c r="IP51" s="296"/>
      <c r="IQ51" s="296"/>
      <c r="IR51" s="296"/>
      <c r="IS51" s="296"/>
      <c r="IT51" s="296"/>
      <c r="IU51" s="296"/>
      <c r="IV51" s="296"/>
    </row>
    <row r="52" spans="1:256" s="3" customFormat="1" ht="12.75" hidden="1" customHeight="1" x14ac:dyDescent="0.25">
      <c r="A52" s="297"/>
      <c r="B52" s="294"/>
      <c r="C52" s="294"/>
      <c r="D52" s="294"/>
      <c r="E52" s="294"/>
      <c r="F52" s="294"/>
      <c r="G52" s="294"/>
      <c r="H52" s="294"/>
      <c r="I52" s="294"/>
      <c r="J52" s="295"/>
      <c r="K52" s="294"/>
      <c r="L52" s="294"/>
      <c r="M52" s="294"/>
      <c r="N52" s="294"/>
      <c r="O52" s="294"/>
      <c r="P52" s="294"/>
      <c r="Q52" s="294"/>
      <c r="R52" s="294"/>
      <c r="S52" s="294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  <c r="BT52" s="296"/>
      <c r="BU52" s="296"/>
      <c r="BV52" s="296"/>
      <c r="BW52" s="296"/>
      <c r="BX52" s="296"/>
      <c r="BY52" s="296"/>
      <c r="BZ52" s="296"/>
      <c r="CA52" s="296"/>
      <c r="CB52" s="296"/>
      <c r="CC52" s="296"/>
      <c r="CD52" s="296"/>
      <c r="CE52" s="296"/>
      <c r="CF52" s="296"/>
      <c r="CG52" s="296"/>
      <c r="CH52" s="296"/>
      <c r="CI52" s="296"/>
      <c r="CJ52" s="296"/>
      <c r="CK52" s="296"/>
      <c r="CL52" s="296"/>
      <c r="CM52" s="296"/>
      <c r="CN52" s="296"/>
      <c r="CO52" s="296"/>
      <c r="CP52" s="296"/>
      <c r="CQ52" s="296"/>
      <c r="CR52" s="296"/>
      <c r="CS52" s="296"/>
      <c r="CT52" s="296"/>
      <c r="CU52" s="296"/>
      <c r="CV52" s="296"/>
      <c r="CW52" s="296"/>
      <c r="CX52" s="296"/>
      <c r="CY52" s="296"/>
      <c r="CZ52" s="296"/>
      <c r="DA52" s="296"/>
      <c r="DB52" s="296"/>
      <c r="DC52" s="296"/>
      <c r="DD52" s="296"/>
      <c r="DE52" s="296"/>
      <c r="DF52" s="296"/>
      <c r="DG52" s="296"/>
      <c r="DH52" s="296"/>
      <c r="DI52" s="296"/>
      <c r="DJ52" s="296"/>
      <c r="DK52" s="296"/>
      <c r="DL52" s="296"/>
      <c r="DM52" s="296"/>
      <c r="DN52" s="296"/>
      <c r="DO52" s="296"/>
      <c r="DP52" s="296"/>
      <c r="DQ52" s="296"/>
      <c r="DR52" s="296"/>
      <c r="DS52" s="296"/>
      <c r="DT52" s="296"/>
      <c r="DU52" s="296"/>
      <c r="DV52" s="296"/>
      <c r="DW52" s="296"/>
      <c r="DX52" s="296"/>
      <c r="DY52" s="296"/>
      <c r="DZ52" s="296"/>
      <c r="EA52" s="296"/>
      <c r="EB52" s="296"/>
      <c r="EC52" s="296"/>
      <c r="ED52" s="296"/>
      <c r="EE52" s="296"/>
      <c r="EF52" s="296"/>
      <c r="EG52" s="296"/>
      <c r="EH52" s="296"/>
      <c r="EI52" s="296"/>
      <c r="EJ52" s="296"/>
      <c r="EK52" s="296"/>
      <c r="EL52" s="296"/>
      <c r="EM52" s="296"/>
      <c r="EN52" s="296"/>
      <c r="EO52" s="296"/>
      <c r="EP52" s="296"/>
      <c r="EQ52" s="296"/>
      <c r="ER52" s="296"/>
      <c r="ES52" s="296"/>
      <c r="ET52" s="296"/>
      <c r="EU52" s="296"/>
      <c r="EV52" s="296"/>
      <c r="EW52" s="296"/>
      <c r="EX52" s="296"/>
      <c r="EY52" s="296"/>
      <c r="EZ52" s="296"/>
      <c r="FA52" s="296"/>
      <c r="FB52" s="296"/>
      <c r="FC52" s="296"/>
      <c r="FD52" s="296"/>
      <c r="FE52" s="296"/>
      <c r="FF52" s="296"/>
      <c r="FG52" s="296"/>
      <c r="FH52" s="296"/>
      <c r="FI52" s="296"/>
      <c r="FJ52" s="296"/>
      <c r="FK52" s="296"/>
      <c r="FL52" s="296"/>
      <c r="FM52" s="296"/>
      <c r="FN52" s="296"/>
      <c r="FO52" s="296"/>
      <c r="FP52" s="296"/>
      <c r="FQ52" s="296"/>
      <c r="FR52" s="296"/>
      <c r="FS52" s="296"/>
      <c r="FT52" s="296"/>
      <c r="FU52" s="296"/>
      <c r="FV52" s="296"/>
      <c r="FW52" s="296"/>
      <c r="FX52" s="296"/>
      <c r="FY52" s="296"/>
      <c r="FZ52" s="296"/>
      <c r="GA52" s="296"/>
      <c r="GB52" s="296"/>
      <c r="GC52" s="296"/>
      <c r="GD52" s="296"/>
      <c r="GE52" s="296"/>
      <c r="GF52" s="296"/>
      <c r="GG52" s="296"/>
      <c r="GH52" s="296"/>
      <c r="GI52" s="296"/>
      <c r="GJ52" s="296"/>
      <c r="GK52" s="296"/>
      <c r="GL52" s="296"/>
      <c r="GM52" s="296"/>
      <c r="GN52" s="296"/>
      <c r="GO52" s="296"/>
      <c r="GP52" s="296"/>
      <c r="GQ52" s="296"/>
      <c r="GR52" s="296"/>
      <c r="GS52" s="296"/>
      <c r="GT52" s="296"/>
      <c r="GU52" s="296"/>
      <c r="GV52" s="296"/>
      <c r="GW52" s="296"/>
      <c r="GX52" s="296"/>
      <c r="GY52" s="296"/>
      <c r="GZ52" s="296"/>
      <c r="HA52" s="296"/>
      <c r="HB52" s="296"/>
      <c r="HC52" s="296"/>
      <c r="HD52" s="296"/>
      <c r="HE52" s="296"/>
      <c r="HF52" s="296"/>
      <c r="HG52" s="296"/>
      <c r="HH52" s="296"/>
      <c r="HI52" s="296"/>
      <c r="HJ52" s="296"/>
      <c r="HK52" s="296"/>
      <c r="HL52" s="296"/>
      <c r="HM52" s="296"/>
      <c r="HN52" s="296"/>
      <c r="HO52" s="296"/>
      <c r="HP52" s="296"/>
      <c r="HQ52" s="296"/>
      <c r="HR52" s="296"/>
      <c r="HS52" s="296"/>
      <c r="HT52" s="296"/>
      <c r="HU52" s="296"/>
      <c r="HV52" s="296"/>
      <c r="HW52" s="296"/>
      <c r="HX52" s="296"/>
      <c r="HY52" s="296"/>
      <c r="HZ52" s="296"/>
      <c r="IA52" s="296"/>
      <c r="IB52" s="296"/>
      <c r="IC52" s="296"/>
      <c r="ID52" s="296"/>
      <c r="IE52" s="296"/>
      <c r="IF52" s="296"/>
      <c r="IG52" s="296"/>
      <c r="IH52" s="296"/>
      <c r="II52" s="296"/>
      <c r="IJ52" s="296"/>
      <c r="IK52" s="296"/>
      <c r="IL52" s="296"/>
      <c r="IM52" s="296"/>
      <c r="IN52" s="296"/>
      <c r="IO52" s="296"/>
      <c r="IP52" s="296"/>
      <c r="IQ52" s="296"/>
      <c r="IR52" s="296"/>
      <c r="IS52" s="296"/>
      <c r="IT52" s="296"/>
      <c r="IU52" s="296"/>
      <c r="IV52" s="296"/>
    </row>
    <row r="53" spans="1:256" s="3" customFormat="1" ht="12.75" hidden="1" customHeight="1" x14ac:dyDescent="0.25">
      <c r="A53" s="297"/>
      <c r="B53" s="294"/>
      <c r="C53" s="294"/>
      <c r="D53" s="294"/>
      <c r="E53" s="294"/>
      <c r="F53" s="294"/>
      <c r="G53" s="294"/>
      <c r="H53" s="294"/>
      <c r="I53" s="294"/>
      <c r="J53" s="295"/>
      <c r="K53" s="294"/>
      <c r="L53" s="294"/>
      <c r="M53" s="294"/>
      <c r="N53" s="294"/>
      <c r="O53" s="294"/>
      <c r="P53" s="294"/>
      <c r="Q53" s="294"/>
      <c r="R53" s="294"/>
      <c r="S53" s="294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  <c r="CD53" s="296"/>
      <c r="CE53" s="296"/>
      <c r="CF53" s="296"/>
      <c r="CG53" s="296"/>
      <c r="CH53" s="296"/>
      <c r="CI53" s="296"/>
      <c r="CJ53" s="296"/>
      <c r="CK53" s="296"/>
      <c r="CL53" s="296"/>
      <c r="CM53" s="296"/>
      <c r="CN53" s="296"/>
      <c r="CO53" s="296"/>
      <c r="CP53" s="296"/>
      <c r="CQ53" s="296"/>
      <c r="CR53" s="296"/>
      <c r="CS53" s="296"/>
      <c r="CT53" s="296"/>
      <c r="CU53" s="296"/>
      <c r="CV53" s="296"/>
      <c r="CW53" s="296"/>
      <c r="CX53" s="296"/>
      <c r="CY53" s="296"/>
      <c r="CZ53" s="296"/>
      <c r="DA53" s="296"/>
      <c r="DB53" s="296"/>
      <c r="DC53" s="296"/>
      <c r="DD53" s="296"/>
      <c r="DE53" s="296"/>
      <c r="DF53" s="296"/>
      <c r="DG53" s="296"/>
      <c r="DH53" s="296"/>
      <c r="DI53" s="296"/>
      <c r="DJ53" s="296"/>
      <c r="DK53" s="296"/>
      <c r="DL53" s="296"/>
      <c r="DM53" s="296"/>
      <c r="DN53" s="296"/>
      <c r="DO53" s="296"/>
      <c r="DP53" s="296"/>
      <c r="DQ53" s="296"/>
      <c r="DR53" s="296"/>
      <c r="DS53" s="296"/>
      <c r="DT53" s="296"/>
      <c r="DU53" s="296"/>
      <c r="DV53" s="296"/>
      <c r="DW53" s="296"/>
      <c r="DX53" s="296"/>
      <c r="DY53" s="296"/>
      <c r="DZ53" s="296"/>
      <c r="EA53" s="296"/>
      <c r="EB53" s="296"/>
      <c r="EC53" s="296"/>
      <c r="ED53" s="296"/>
      <c r="EE53" s="296"/>
      <c r="EF53" s="296"/>
      <c r="EG53" s="296"/>
      <c r="EH53" s="296"/>
      <c r="EI53" s="296"/>
      <c r="EJ53" s="296"/>
      <c r="EK53" s="296"/>
      <c r="EL53" s="296"/>
      <c r="EM53" s="296"/>
      <c r="EN53" s="296"/>
      <c r="EO53" s="296"/>
      <c r="EP53" s="296"/>
      <c r="EQ53" s="296"/>
      <c r="ER53" s="296"/>
      <c r="ES53" s="296"/>
      <c r="ET53" s="296"/>
      <c r="EU53" s="296"/>
      <c r="EV53" s="296"/>
      <c r="EW53" s="296"/>
      <c r="EX53" s="296"/>
      <c r="EY53" s="296"/>
      <c r="EZ53" s="296"/>
      <c r="FA53" s="296"/>
      <c r="FB53" s="296"/>
      <c r="FC53" s="296"/>
      <c r="FD53" s="296"/>
      <c r="FE53" s="296"/>
      <c r="FF53" s="296"/>
      <c r="FG53" s="296"/>
      <c r="FH53" s="296"/>
      <c r="FI53" s="296"/>
      <c r="FJ53" s="296"/>
      <c r="FK53" s="296"/>
      <c r="FL53" s="296"/>
      <c r="FM53" s="296"/>
      <c r="FN53" s="296"/>
      <c r="FO53" s="296"/>
      <c r="FP53" s="296"/>
      <c r="FQ53" s="296"/>
      <c r="FR53" s="296"/>
      <c r="FS53" s="296"/>
      <c r="FT53" s="296"/>
      <c r="FU53" s="296"/>
      <c r="FV53" s="296"/>
      <c r="FW53" s="296"/>
      <c r="FX53" s="296"/>
      <c r="FY53" s="296"/>
      <c r="FZ53" s="296"/>
      <c r="GA53" s="296"/>
      <c r="GB53" s="296"/>
      <c r="GC53" s="296"/>
      <c r="GD53" s="296"/>
      <c r="GE53" s="296"/>
      <c r="GF53" s="296"/>
      <c r="GG53" s="296"/>
      <c r="GH53" s="296"/>
      <c r="GI53" s="296"/>
      <c r="GJ53" s="296"/>
      <c r="GK53" s="296"/>
      <c r="GL53" s="296"/>
      <c r="GM53" s="296"/>
      <c r="GN53" s="296"/>
      <c r="GO53" s="296"/>
      <c r="GP53" s="296"/>
      <c r="GQ53" s="296"/>
      <c r="GR53" s="296"/>
      <c r="GS53" s="296"/>
      <c r="GT53" s="296"/>
      <c r="GU53" s="296"/>
      <c r="GV53" s="296"/>
      <c r="GW53" s="296"/>
      <c r="GX53" s="296"/>
      <c r="GY53" s="296"/>
      <c r="GZ53" s="296"/>
      <c r="HA53" s="296"/>
      <c r="HB53" s="296"/>
      <c r="HC53" s="296"/>
      <c r="HD53" s="296"/>
      <c r="HE53" s="296"/>
      <c r="HF53" s="296"/>
      <c r="HG53" s="296"/>
      <c r="HH53" s="296"/>
      <c r="HI53" s="296"/>
      <c r="HJ53" s="296"/>
      <c r="HK53" s="296"/>
      <c r="HL53" s="296"/>
      <c r="HM53" s="296"/>
      <c r="HN53" s="296"/>
      <c r="HO53" s="296"/>
      <c r="HP53" s="296"/>
      <c r="HQ53" s="296"/>
      <c r="HR53" s="296"/>
      <c r="HS53" s="296"/>
      <c r="HT53" s="296"/>
      <c r="HU53" s="296"/>
      <c r="HV53" s="296"/>
      <c r="HW53" s="296"/>
      <c r="HX53" s="296"/>
      <c r="HY53" s="296"/>
      <c r="HZ53" s="296"/>
      <c r="IA53" s="296"/>
      <c r="IB53" s="296"/>
      <c r="IC53" s="296"/>
      <c r="ID53" s="296"/>
      <c r="IE53" s="296"/>
      <c r="IF53" s="296"/>
      <c r="IG53" s="296"/>
      <c r="IH53" s="296"/>
      <c r="II53" s="296"/>
      <c r="IJ53" s="296"/>
      <c r="IK53" s="296"/>
      <c r="IL53" s="296"/>
      <c r="IM53" s="296"/>
      <c r="IN53" s="296"/>
      <c r="IO53" s="296"/>
      <c r="IP53" s="296"/>
      <c r="IQ53" s="296"/>
      <c r="IR53" s="296"/>
      <c r="IS53" s="296"/>
      <c r="IT53" s="296"/>
      <c r="IU53" s="296"/>
      <c r="IV53" s="296"/>
    </row>
    <row r="54" spans="1:256" s="298" customFormat="1" ht="11.25" hidden="1" customHeight="1" x14ac:dyDescent="0.25">
      <c r="A54" s="297"/>
      <c r="B54" s="294"/>
      <c r="C54" s="294"/>
      <c r="D54" s="294"/>
      <c r="E54" s="294"/>
      <c r="F54" s="294"/>
      <c r="G54" s="294"/>
      <c r="H54" s="294"/>
      <c r="I54" s="294"/>
      <c r="J54" s="295"/>
      <c r="K54" s="294"/>
      <c r="L54" s="294"/>
      <c r="M54" s="294"/>
      <c r="N54" s="294"/>
      <c r="O54" s="294"/>
      <c r="P54" s="294"/>
      <c r="Q54" s="294"/>
      <c r="R54" s="294"/>
      <c r="S54" s="294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  <c r="BT54" s="296"/>
      <c r="BU54" s="296"/>
      <c r="BV54" s="296"/>
      <c r="BW54" s="296"/>
      <c r="BX54" s="296"/>
      <c r="BY54" s="296"/>
      <c r="BZ54" s="296"/>
      <c r="CA54" s="296"/>
      <c r="CB54" s="296"/>
      <c r="CC54" s="296"/>
      <c r="CD54" s="296"/>
      <c r="CE54" s="296"/>
      <c r="CF54" s="296"/>
      <c r="CG54" s="296"/>
      <c r="CH54" s="296"/>
      <c r="CI54" s="296"/>
      <c r="CJ54" s="296"/>
      <c r="CK54" s="296"/>
      <c r="CL54" s="296"/>
      <c r="CM54" s="296"/>
      <c r="CN54" s="296"/>
      <c r="CO54" s="296"/>
      <c r="CP54" s="296"/>
      <c r="CQ54" s="296"/>
      <c r="CR54" s="296"/>
      <c r="CS54" s="296"/>
      <c r="CT54" s="296"/>
      <c r="CU54" s="296"/>
      <c r="CV54" s="296"/>
      <c r="CW54" s="296"/>
      <c r="CX54" s="296"/>
      <c r="CY54" s="296"/>
      <c r="CZ54" s="296"/>
      <c r="DA54" s="296"/>
      <c r="DB54" s="296"/>
      <c r="DC54" s="296"/>
      <c r="DD54" s="296"/>
      <c r="DE54" s="296"/>
      <c r="DF54" s="296"/>
      <c r="DG54" s="296"/>
      <c r="DH54" s="296"/>
      <c r="DI54" s="296"/>
      <c r="DJ54" s="296"/>
      <c r="DK54" s="296"/>
      <c r="DL54" s="296"/>
      <c r="DM54" s="296"/>
      <c r="DN54" s="296"/>
      <c r="DO54" s="296"/>
      <c r="DP54" s="296"/>
      <c r="DQ54" s="296"/>
      <c r="DR54" s="296"/>
      <c r="DS54" s="296"/>
      <c r="DT54" s="296"/>
      <c r="DU54" s="296"/>
      <c r="DV54" s="296"/>
      <c r="DW54" s="296"/>
      <c r="DX54" s="296"/>
      <c r="DY54" s="296"/>
      <c r="DZ54" s="296"/>
      <c r="EA54" s="296"/>
      <c r="EB54" s="296"/>
      <c r="EC54" s="296"/>
      <c r="ED54" s="296"/>
      <c r="EE54" s="296"/>
      <c r="EF54" s="296"/>
      <c r="EG54" s="296"/>
      <c r="EH54" s="296"/>
      <c r="EI54" s="296"/>
      <c r="EJ54" s="296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296"/>
      <c r="EV54" s="296"/>
      <c r="EW54" s="296"/>
      <c r="EX54" s="296"/>
      <c r="EY54" s="296"/>
      <c r="EZ54" s="296"/>
      <c r="FA54" s="296"/>
      <c r="FB54" s="296"/>
      <c r="FC54" s="296"/>
      <c r="FD54" s="296"/>
      <c r="FE54" s="296"/>
      <c r="FF54" s="296"/>
      <c r="FG54" s="296"/>
      <c r="FH54" s="296"/>
      <c r="FI54" s="296"/>
      <c r="FJ54" s="296"/>
      <c r="FK54" s="296"/>
      <c r="FL54" s="296"/>
      <c r="FM54" s="296"/>
      <c r="FN54" s="296"/>
      <c r="FO54" s="296"/>
      <c r="FP54" s="296"/>
      <c r="FQ54" s="296"/>
      <c r="FR54" s="296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  <c r="GC54" s="296"/>
      <c r="GD54" s="296"/>
      <c r="GE54" s="296"/>
      <c r="GF54" s="296"/>
      <c r="GG54" s="296"/>
      <c r="GH54" s="296"/>
      <c r="GI54" s="296"/>
      <c r="GJ54" s="296"/>
      <c r="GK54" s="296"/>
      <c r="GL54" s="296"/>
      <c r="GM54" s="296"/>
      <c r="GN54" s="296"/>
      <c r="GO54" s="296"/>
      <c r="GP54" s="296"/>
      <c r="GQ54" s="296"/>
      <c r="GR54" s="296"/>
      <c r="GS54" s="296"/>
      <c r="GT54" s="296"/>
      <c r="GU54" s="296"/>
      <c r="GV54" s="296"/>
      <c r="GW54" s="296"/>
      <c r="GX54" s="296"/>
      <c r="GY54" s="296"/>
      <c r="GZ54" s="296"/>
      <c r="HA54" s="296"/>
      <c r="HB54" s="296"/>
      <c r="HC54" s="296"/>
      <c r="HD54" s="296"/>
      <c r="HE54" s="296"/>
      <c r="HF54" s="296"/>
      <c r="HG54" s="296"/>
      <c r="HH54" s="296"/>
      <c r="HI54" s="296"/>
      <c r="HJ54" s="296"/>
      <c r="HK54" s="296"/>
      <c r="HL54" s="296"/>
      <c r="HM54" s="296"/>
      <c r="HN54" s="296"/>
      <c r="HO54" s="296"/>
      <c r="HP54" s="296"/>
      <c r="HQ54" s="296"/>
      <c r="HR54" s="296"/>
      <c r="HS54" s="296"/>
      <c r="HT54" s="296"/>
      <c r="HU54" s="296"/>
      <c r="HV54" s="296"/>
      <c r="HW54" s="296"/>
      <c r="HX54" s="296"/>
      <c r="HY54" s="296"/>
      <c r="HZ54" s="296"/>
      <c r="IA54" s="296"/>
      <c r="IB54" s="296"/>
      <c r="IC54" s="296"/>
      <c r="ID54" s="296"/>
      <c r="IE54" s="296"/>
      <c r="IF54" s="296"/>
      <c r="IG54" s="296"/>
      <c r="IH54" s="296"/>
      <c r="II54" s="296"/>
      <c r="IJ54" s="296"/>
      <c r="IK54" s="296"/>
      <c r="IL54" s="296"/>
      <c r="IM54" s="296"/>
      <c r="IN54" s="296"/>
      <c r="IO54" s="296"/>
      <c r="IP54" s="296"/>
      <c r="IQ54" s="296"/>
      <c r="IR54" s="296"/>
      <c r="IS54" s="296"/>
      <c r="IT54" s="296"/>
      <c r="IU54" s="296"/>
      <c r="IV54" s="296"/>
    </row>
    <row r="55" spans="1:256" s="298" customFormat="1" ht="11.25" hidden="1" customHeight="1" x14ac:dyDescent="0.2">
      <c r="A55" s="245"/>
      <c r="B55" s="245"/>
      <c r="C55" s="245"/>
      <c r="D55" s="245"/>
      <c r="E55" s="245"/>
      <c r="F55" s="245"/>
      <c r="G55" s="245"/>
      <c r="H55" s="245"/>
      <c r="I55" s="245"/>
      <c r="J55" s="246"/>
      <c r="K55" s="299"/>
      <c r="L55" s="299"/>
      <c r="M55" s="299"/>
      <c r="N55" s="299"/>
      <c r="O55" s="299"/>
      <c r="P55" s="299"/>
      <c r="Q55" s="299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AO55" s="245"/>
      <c r="AP55" s="245"/>
      <c r="AQ55" s="245"/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245"/>
      <c r="BC55" s="245"/>
      <c r="BD55" s="245"/>
      <c r="BE55" s="245"/>
      <c r="BF55" s="245"/>
      <c r="BG55" s="245"/>
      <c r="BH55" s="245"/>
      <c r="BI55" s="245"/>
      <c r="BJ55" s="245"/>
      <c r="BK55" s="245"/>
      <c r="BL55" s="245"/>
      <c r="BM55" s="245"/>
      <c r="BN55" s="245"/>
      <c r="BO55" s="245"/>
      <c r="BP55" s="245"/>
      <c r="BQ55" s="245"/>
      <c r="BR55" s="245"/>
      <c r="BS55" s="245"/>
      <c r="BT55" s="245"/>
      <c r="BU55" s="245"/>
      <c r="BV55" s="245"/>
      <c r="BW55" s="245"/>
      <c r="BX55" s="245"/>
      <c r="BY55" s="245"/>
      <c r="BZ55" s="245"/>
      <c r="CA55" s="245"/>
      <c r="CB55" s="245"/>
      <c r="CC55" s="245"/>
      <c r="CD55" s="245"/>
      <c r="CE55" s="245"/>
      <c r="CF55" s="245"/>
      <c r="CG55" s="245"/>
      <c r="CH55" s="245"/>
      <c r="CI55" s="245"/>
      <c r="CJ55" s="245"/>
      <c r="CK55" s="245"/>
      <c r="CL55" s="245"/>
      <c r="CM55" s="245"/>
      <c r="CN55" s="245"/>
      <c r="CO55" s="245"/>
      <c r="CP55" s="245"/>
      <c r="CQ55" s="245"/>
      <c r="CR55" s="245"/>
      <c r="CS55" s="245"/>
      <c r="CT55" s="245"/>
      <c r="CU55" s="245"/>
      <c r="CV55" s="245"/>
      <c r="CW55" s="245"/>
      <c r="CX55" s="245"/>
      <c r="CY55" s="245"/>
      <c r="CZ55" s="245"/>
      <c r="DA55" s="245"/>
      <c r="DB55" s="245"/>
      <c r="DC55" s="245"/>
      <c r="DD55" s="245"/>
      <c r="DE55" s="245"/>
      <c r="DF55" s="245"/>
      <c r="DG55" s="245"/>
      <c r="DH55" s="245"/>
      <c r="DI55" s="245"/>
      <c r="DJ55" s="245"/>
      <c r="DK55" s="245"/>
      <c r="DL55" s="245"/>
      <c r="DM55" s="245"/>
      <c r="DN55" s="245"/>
      <c r="DO55" s="245"/>
      <c r="DP55" s="245"/>
      <c r="DQ55" s="245"/>
      <c r="DR55" s="245"/>
      <c r="DS55" s="245"/>
      <c r="DT55" s="245"/>
      <c r="DU55" s="245"/>
      <c r="DV55" s="245"/>
      <c r="DW55" s="245"/>
      <c r="DX55" s="245"/>
      <c r="DY55" s="245"/>
      <c r="DZ55" s="245"/>
      <c r="EA55" s="245"/>
      <c r="EB55" s="245"/>
      <c r="EC55" s="245"/>
      <c r="ED55" s="245"/>
      <c r="EE55" s="245"/>
      <c r="EF55" s="245"/>
      <c r="EG55" s="245"/>
      <c r="EH55" s="245"/>
      <c r="EI55" s="245"/>
      <c r="EJ55" s="245"/>
      <c r="EK55" s="245"/>
      <c r="EL55" s="245"/>
      <c r="EM55" s="245"/>
      <c r="EN55" s="245"/>
      <c r="EO55" s="245"/>
      <c r="EP55" s="245"/>
      <c r="EQ55" s="245"/>
      <c r="ER55" s="245"/>
      <c r="ES55" s="245"/>
      <c r="ET55" s="245"/>
      <c r="EU55" s="245"/>
      <c r="EV55" s="245"/>
      <c r="EW55" s="245"/>
      <c r="EX55" s="245"/>
      <c r="EY55" s="245"/>
      <c r="EZ55" s="245"/>
      <c r="FA55" s="245"/>
      <c r="FB55" s="245"/>
      <c r="FC55" s="245"/>
      <c r="FD55" s="245"/>
      <c r="FE55" s="245"/>
      <c r="FF55" s="245"/>
      <c r="FG55" s="245"/>
      <c r="FH55" s="245"/>
      <c r="FI55" s="245"/>
      <c r="FJ55" s="245"/>
      <c r="FK55" s="245"/>
      <c r="FL55" s="245"/>
      <c r="FM55" s="245"/>
      <c r="FN55" s="245"/>
      <c r="FO55" s="245"/>
      <c r="FP55" s="245"/>
      <c r="FQ55" s="245"/>
      <c r="FR55" s="245"/>
      <c r="FS55" s="245"/>
      <c r="FT55" s="245"/>
      <c r="FU55" s="245"/>
      <c r="FV55" s="245"/>
      <c r="FW55" s="245"/>
      <c r="FX55" s="245"/>
      <c r="FY55" s="245"/>
      <c r="FZ55" s="245"/>
      <c r="GA55" s="245"/>
      <c r="GB55" s="245"/>
      <c r="GC55" s="245"/>
      <c r="GD55" s="245"/>
      <c r="GE55" s="245"/>
      <c r="GF55" s="245"/>
      <c r="GG55" s="245"/>
      <c r="GH55" s="245"/>
      <c r="GI55" s="245"/>
      <c r="GJ55" s="245"/>
      <c r="GK55" s="245"/>
      <c r="GL55" s="245"/>
      <c r="GM55" s="245"/>
      <c r="GN55" s="245"/>
      <c r="GO55" s="245"/>
      <c r="GP55" s="245"/>
      <c r="GQ55" s="245"/>
      <c r="GR55" s="245"/>
      <c r="GS55" s="245"/>
      <c r="GT55" s="245"/>
      <c r="GU55" s="245"/>
      <c r="GV55" s="245"/>
      <c r="GW55" s="245"/>
      <c r="GX55" s="245"/>
      <c r="GY55" s="245"/>
      <c r="GZ55" s="245"/>
      <c r="HA55" s="245"/>
      <c r="HB55" s="245"/>
      <c r="HC55" s="245"/>
      <c r="HD55" s="245"/>
      <c r="HE55" s="245"/>
      <c r="HF55" s="245"/>
      <c r="HG55" s="245"/>
      <c r="HH55" s="245"/>
      <c r="HI55" s="245"/>
      <c r="HJ55" s="245"/>
      <c r="HK55" s="245"/>
      <c r="HL55" s="245"/>
      <c r="HM55" s="245"/>
      <c r="HN55" s="245"/>
      <c r="HO55" s="245"/>
      <c r="HP55" s="245"/>
      <c r="HQ55" s="245"/>
      <c r="HR55" s="245"/>
      <c r="HS55" s="245"/>
      <c r="HT55" s="245"/>
      <c r="HU55" s="245"/>
      <c r="HV55" s="245"/>
      <c r="HW55" s="245"/>
      <c r="HX55" s="245"/>
      <c r="HY55" s="245"/>
      <c r="HZ55" s="245"/>
      <c r="IA55" s="245"/>
      <c r="IB55" s="245"/>
      <c r="IC55" s="245"/>
      <c r="ID55" s="245"/>
      <c r="IE55" s="245"/>
      <c r="IF55" s="245"/>
      <c r="IG55" s="245"/>
      <c r="IH55" s="245"/>
      <c r="II55" s="245"/>
      <c r="IJ55" s="245"/>
      <c r="IK55" s="245"/>
      <c r="IL55" s="245"/>
      <c r="IM55" s="245"/>
      <c r="IN55" s="245"/>
      <c r="IO55" s="245"/>
      <c r="IP55" s="245"/>
      <c r="IQ55" s="245"/>
      <c r="IR55" s="245"/>
      <c r="IS55" s="245"/>
      <c r="IT55" s="245"/>
      <c r="IU55" s="245"/>
      <c r="IV55" s="245"/>
    </row>
    <row r="56" spans="1:256" ht="12.75" hidden="1" customHeight="1" x14ac:dyDescent="0.25">
      <c r="A56" s="245"/>
      <c r="B56" s="245"/>
      <c r="C56" s="245"/>
      <c r="D56" s="245"/>
      <c r="E56" s="245"/>
      <c r="F56" s="245"/>
      <c r="G56" s="245"/>
      <c r="H56" s="245"/>
      <c r="I56" s="245"/>
      <c r="J56" s="246"/>
      <c r="K56" s="299"/>
      <c r="L56" s="299"/>
      <c r="M56" s="299"/>
      <c r="N56" s="299"/>
      <c r="O56" s="299"/>
      <c r="P56" s="299"/>
      <c r="Q56" s="299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5"/>
      <c r="BI56" s="245"/>
      <c r="BJ56" s="245"/>
      <c r="BK56" s="245"/>
      <c r="BL56" s="245"/>
      <c r="BM56" s="245"/>
      <c r="BN56" s="245"/>
      <c r="BO56" s="245"/>
      <c r="BP56" s="245"/>
      <c r="BQ56" s="245"/>
      <c r="BR56" s="245"/>
      <c r="BS56" s="245"/>
      <c r="BT56" s="245"/>
      <c r="BU56" s="245"/>
      <c r="BV56" s="245"/>
      <c r="BW56" s="245"/>
      <c r="BX56" s="245"/>
      <c r="BY56" s="245"/>
      <c r="BZ56" s="245"/>
      <c r="CA56" s="245"/>
      <c r="CB56" s="245"/>
      <c r="CC56" s="245"/>
      <c r="CD56" s="245"/>
      <c r="CE56" s="245"/>
      <c r="CF56" s="245"/>
      <c r="CG56" s="245"/>
      <c r="CH56" s="245"/>
      <c r="CI56" s="245"/>
      <c r="CJ56" s="245"/>
      <c r="CK56" s="245"/>
      <c r="CL56" s="245"/>
      <c r="CM56" s="245"/>
      <c r="CN56" s="245"/>
      <c r="CO56" s="245"/>
      <c r="CP56" s="245"/>
      <c r="CQ56" s="245"/>
      <c r="CR56" s="245"/>
      <c r="CS56" s="245"/>
      <c r="CT56" s="245"/>
      <c r="CU56" s="245"/>
      <c r="CV56" s="245"/>
      <c r="CW56" s="245"/>
      <c r="CX56" s="245"/>
      <c r="CY56" s="245"/>
      <c r="CZ56" s="245"/>
      <c r="DA56" s="245"/>
      <c r="DB56" s="245"/>
      <c r="DC56" s="245"/>
      <c r="DD56" s="245"/>
      <c r="DE56" s="245"/>
      <c r="DF56" s="245"/>
      <c r="DG56" s="245"/>
      <c r="DH56" s="245"/>
      <c r="DI56" s="245"/>
      <c r="DJ56" s="245"/>
      <c r="DK56" s="245"/>
      <c r="DL56" s="245"/>
      <c r="DM56" s="245"/>
      <c r="DN56" s="245"/>
      <c r="DO56" s="245"/>
      <c r="DP56" s="245"/>
      <c r="DQ56" s="245"/>
      <c r="DR56" s="245"/>
      <c r="DS56" s="245"/>
      <c r="DT56" s="245"/>
      <c r="DU56" s="245"/>
      <c r="DV56" s="245"/>
      <c r="DW56" s="245"/>
      <c r="DX56" s="245"/>
      <c r="DY56" s="245"/>
      <c r="DZ56" s="245"/>
      <c r="EA56" s="245"/>
      <c r="EB56" s="245"/>
      <c r="EC56" s="245"/>
      <c r="ED56" s="245"/>
      <c r="EE56" s="245"/>
      <c r="EF56" s="245"/>
      <c r="EG56" s="245"/>
      <c r="EH56" s="245"/>
      <c r="EI56" s="245"/>
      <c r="EJ56" s="245"/>
      <c r="EK56" s="245"/>
      <c r="EL56" s="245"/>
      <c r="EM56" s="245"/>
      <c r="EN56" s="245"/>
      <c r="EO56" s="245"/>
      <c r="EP56" s="245"/>
      <c r="EQ56" s="245"/>
      <c r="ER56" s="245"/>
      <c r="ES56" s="245"/>
      <c r="ET56" s="245"/>
      <c r="EU56" s="245"/>
      <c r="EV56" s="245"/>
      <c r="EW56" s="245"/>
      <c r="EX56" s="245"/>
      <c r="EY56" s="245"/>
      <c r="EZ56" s="245"/>
      <c r="FA56" s="245"/>
      <c r="FB56" s="245"/>
      <c r="FC56" s="245"/>
      <c r="FD56" s="245"/>
      <c r="FE56" s="245"/>
      <c r="FF56" s="245"/>
      <c r="FG56" s="245"/>
      <c r="FH56" s="245"/>
      <c r="FI56" s="245"/>
      <c r="FJ56" s="245"/>
      <c r="FK56" s="245"/>
      <c r="FL56" s="245"/>
      <c r="FM56" s="245"/>
      <c r="FN56" s="245"/>
      <c r="FO56" s="245"/>
      <c r="FP56" s="245"/>
      <c r="FQ56" s="245"/>
      <c r="FR56" s="245"/>
      <c r="FS56" s="245"/>
      <c r="FT56" s="245"/>
      <c r="FU56" s="245"/>
      <c r="FV56" s="245"/>
      <c r="FW56" s="245"/>
      <c r="FX56" s="245"/>
      <c r="FY56" s="245"/>
      <c r="FZ56" s="245"/>
      <c r="GA56" s="245"/>
      <c r="GB56" s="245"/>
      <c r="GC56" s="245"/>
      <c r="GD56" s="245"/>
      <c r="GE56" s="245"/>
      <c r="GF56" s="245"/>
      <c r="GG56" s="245"/>
      <c r="GH56" s="245"/>
      <c r="GI56" s="245"/>
      <c r="GJ56" s="245"/>
      <c r="GK56" s="245"/>
      <c r="GL56" s="245"/>
      <c r="GM56" s="245"/>
      <c r="GN56" s="245"/>
      <c r="GO56" s="245"/>
      <c r="GP56" s="245"/>
      <c r="GQ56" s="245"/>
      <c r="GR56" s="245"/>
      <c r="GS56" s="245"/>
      <c r="GT56" s="245"/>
      <c r="GU56" s="245"/>
      <c r="GV56" s="245"/>
      <c r="GW56" s="245"/>
      <c r="GX56" s="245"/>
      <c r="GY56" s="245"/>
      <c r="GZ56" s="245"/>
      <c r="HA56" s="245"/>
      <c r="HB56" s="245"/>
      <c r="HC56" s="245"/>
      <c r="HD56" s="245"/>
      <c r="HE56" s="245"/>
      <c r="HF56" s="245"/>
      <c r="HG56" s="245"/>
      <c r="HH56" s="245"/>
      <c r="HI56" s="245"/>
      <c r="HJ56" s="245"/>
      <c r="HK56" s="245"/>
      <c r="HL56" s="245"/>
      <c r="HM56" s="245"/>
      <c r="HN56" s="245"/>
      <c r="HO56" s="245"/>
      <c r="HP56" s="245"/>
      <c r="HQ56" s="245"/>
      <c r="HR56" s="245"/>
      <c r="HS56" s="245"/>
      <c r="HT56" s="245"/>
      <c r="HU56" s="245"/>
      <c r="HV56" s="245"/>
      <c r="HW56" s="245"/>
      <c r="HX56" s="245"/>
      <c r="HY56" s="245"/>
      <c r="HZ56" s="245"/>
      <c r="IA56" s="245"/>
      <c r="IB56" s="245"/>
      <c r="IC56" s="245"/>
      <c r="ID56" s="245"/>
      <c r="IE56" s="245"/>
      <c r="IF56" s="245"/>
      <c r="IG56" s="245"/>
      <c r="IH56" s="245"/>
      <c r="II56" s="245"/>
      <c r="IJ56" s="245"/>
      <c r="IK56" s="245"/>
      <c r="IL56" s="245"/>
      <c r="IM56" s="245"/>
      <c r="IN56" s="245"/>
      <c r="IO56" s="245"/>
      <c r="IP56" s="245"/>
      <c r="IQ56" s="245"/>
      <c r="IR56" s="245"/>
      <c r="IS56" s="245"/>
      <c r="IT56" s="245"/>
      <c r="IU56" s="245"/>
      <c r="IV56" s="245"/>
    </row>
    <row r="57" spans="1:256" ht="12.75" hidden="1" customHeight="1" x14ac:dyDescent="0.25"/>
    <row r="58" spans="1:256" ht="12.75" hidden="1" customHeight="1" x14ac:dyDescent="0.25">
      <c r="J58"/>
      <c r="K58"/>
      <c r="L58"/>
      <c r="M58"/>
      <c r="N58"/>
      <c r="O58"/>
      <c r="P58"/>
      <c r="Q58"/>
    </row>
    <row r="59" spans="1:256" ht="12.75" hidden="1" customHeight="1" x14ac:dyDescent="0.25">
      <c r="J59"/>
      <c r="K59"/>
      <c r="L59"/>
      <c r="M59"/>
      <c r="N59"/>
      <c r="O59"/>
      <c r="P59"/>
      <c r="Q59"/>
    </row>
    <row r="60" spans="1:256" ht="12.75" hidden="1" customHeight="1" x14ac:dyDescent="0.25">
      <c r="J60"/>
      <c r="K60"/>
      <c r="L60"/>
      <c r="M60"/>
      <c r="N60"/>
      <c r="O60"/>
      <c r="P60"/>
      <c r="Q60"/>
    </row>
    <row r="61" spans="1:256" ht="12.75" hidden="1" customHeight="1" x14ac:dyDescent="0.25">
      <c r="J61"/>
      <c r="K61"/>
      <c r="L61"/>
      <c r="M61"/>
      <c r="N61"/>
      <c r="O61"/>
      <c r="P61"/>
      <c r="Q61"/>
    </row>
  </sheetData>
  <mergeCells count="4">
    <mergeCell ref="B3:C3"/>
    <mergeCell ref="E3:F3"/>
    <mergeCell ref="B4:C4"/>
    <mergeCell ref="E4:F4"/>
  </mergeCells>
  <conditionalFormatting sqref="L14:U16 N38:U42 L38:M41 L22:U23">
    <cfRule type="cellIs" dxfId="27" priority="24" stopIfTrue="1" operator="lessThan">
      <formula>0</formula>
    </cfRule>
  </conditionalFormatting>
  <conditionalFormatting sqref="J14:J16 E14:E16 B14:B16 G14:H16">
    <cfRule type="cellIs" dxfId="26" priority="23" stopIfTrue="1" operator="lessThan">
      <formula>0</formula>
    </cfRule>
  </conditionalFormatting>
  <conditionalFormatting sqref="L8:U12">
    <cfRule type="cellIs" dxfId="25" priority="22" stopIfTrue="1" operator="lessThan">
      <formula>0</formula>
    </cfRule>
  </conditionalFormatting>
  <conditionalFormatting sqref="J8:J12 E8:E12 B8:B12 G8:H12">
    <cfRule type="cellIs" dxfId="24" priority="21" stopIfTrue="1" operator="lessThan">
      <formula>0</formula>
    </cfRule>
  </conditionalFormatting>
  <conditionalFormatting sqref="L17:U17">
    <cfRule type="cellIs" dxfId="23" priority="20" stopIfTrue="1" operator="lessThan">
      <formula>0</formula>
    </cfRule>
  </conditionalFormatting>
  <conditionalFormatting sqref="J17 E17 B17 G17:H17">
    <cfRule type="cellIs" dxfId="22" priority="19" stopIfTrue="1" operator="lessThan">
      <formula>0</formula>
    </cfRule>
  </conditionalFormatting>
  <conditionalFormatting sqref="L13:U13">
    <cfRule type="cellIs" dxfId="21" priority="18" stopIfTrue="1" operator="lessThan">
      <formula>0</formula>
    </cfRule>
  </conditionalFormatting>
  <conditionalFormatting sqref="J13 E13 B13 G13:H13">
    <cfRule type="cellIs" dxfId="20" priority="17" stopIfTrue="1" operator="lessThan">
      <formula>0</formula>
    </cfRule>
  </conditionalFormatting>
  <conditionalFormatting sqref="L18:U18">
    <cfRule type="cellIs" dxfId="19" priority="16" stopIfTrue="1" operator="lessThan">
      <formula>0</formula>
    </cfRule>
  </conditionalFormatting>
  <conditionalFormatting sqref="J18 E18 B18 G18:H18">
    <cfRule type="cellIs" dxfId="18" priority="15" stopIfTrue="1" operator="lessThan">
      <formula>0</formula>
    </cfRule>
  </conditionalFormatting>
  <conditionalFormatting sqref="L30:U32">
    <cfRule type="cellIs" dxfId="17" priority="14" stopIfTrue="1" operator="lessThan">
      <formula>0</formula>
    </cfRule>
  </conditionalFormatting>
  <conditionalFormatting sqref="J30:J32 E30:E32 B30:B32 G30:H32">
    <cfRule type="cellIs" dxfId="16" priority="13" stopIfTrue="1" operator="lessThan">
      <formula>0</formula>
    </cfRule>
  </conditionalFormatting>
  <conditionalFormatting sqref="L24:U28">
    <cfRule type="cellIs" dxfId="15" priority="12" stopIfTrue="1" operator="lessThan">
      <formula>0</formula>
    </cfRule>
  </conditionalFormatting>
  <conditionalFormatting sqref="J24:J28 E24:E28 B24:B28 G24:H28">
    <cfRule type="cellIs" dxfId="14" priority="11" stopIfTrue="1" operator="lessThan">
      <formula>0</formula>
    </cfRule>
  </conditionalFormatting>
  <conditionalFormatting sqref="L33:U33">
    <cfRule type="cellIs" dxfId="13" priority="10" stopIfTrue="1" operator="lessThan">
      <formula>0</formula>
    </cfRule>
  </conditionalFormatting>
  <conditionalFormatting sqref="J33 E33 B33 G33:H33">
    <cfRule type="cellIs" dxfId="12" priority="9" stopIfTrue="1" operator="lessThan">
      <formula>0</formula>
    </cfRule>
  </conditionalFormatting>
  <conditionalFormatting sqref="L29:U29">
    <cfRule type="cellIs" dxfId="11" priority="8" stopIfTrue="1" operator="lessThan">
      <formula>0</formula>
    </cfRule>
  </conditionalFormatting>
  <conditionalFormatting sqref="J29 E29 B29 G29:H29">
    <cfRule type="cellIs" dxfId="10" priority="7" stopIfTrue="1" operator="lessThan">
      <formula>0</formula>
    </cfRule>
  </conditionalFormatting>
  <conditionalFormatting sqref="L34:U34">
    <cfRule type="cellIs" dxfId="9" priority="6" stopIfTrue="1" operator="lessThan">
      <formula>0</formula>
    </cfRule>
  </conditionalFormatting>
  <conditionalFormatting sqref="J34 E34 B34 G34:H34">
    <cfRule type="cellIs" dxfId="8" priority="5" stopIfTrue="1" operator="lessThan">
      <formula>0</formula>
    </cfRule>
  </conditionalFormatting>
  <conditionalFormatting sqref="L19:U21">
    <cfRule type="cellIs" dxfId="7" priority="4" stopIfTrue="1" operator="lessThan">
      <formula>0</formula>
    </cfRule>
  </conditionalFormatting>
  <conditionalFormatting sqref="J19:J21 E19:E21 B19:B21 G19:H21">
    <cfRule type="cellIs" dxfId="6" priority="3" stopIfTrue="1" operator="lessThan">
      <formula>0</formula>
    </cfRule>
  </conditionalFormatting>
  <conditionalFormatting sqref="L35:U37">
    <cfRule type="cellIs" dxfId="5" priority="2" stopIfTrue="1" operator="lessThan">
      <formula>0</formula>
    </cfRule>
  </conditionalFormatting>
  <conditionalFormatting sqref="J35:J37 E35:E37 B35:B37 G35:H37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6640625" style="82" customWidth="1"/>
    <col min="2" max="7" width="15.33203125" style="82" customWidth="1"/>
    <col min="8" max="8" width="3.33203125" style="82" customWidth="1"/>
    <col min="9" max="9" width="8.6640625" style="82" customWidth="1"/>
    <col min="10" max="10" width="17" style="82" customWidth="1"/>
    <col min="11" max="11" width="4.44140625" style="82" customWidth="1"/>
    <col min="12" max="12" width="9.109375" style="82" hidden="1"/>
    <col min="13" max="256" width="9.109375" style="98" hidden="1"/>
    <col min="257" max="257" width="16.6640625" style="98" hidden="1"/>
    <col min="258" max="263" width="15.33203125" style="98" hidden="1"/>
    <col min="264" max="264" width="3.33203125" style="98" hidden="1"/>
    <col min="265" max="265" width="8.6640625" style="98" hidden="1"/>
    <col min="266" max="266" width="17" style="98" hidden="1"/>
    <col min="267" max="512" width="9.109375" style="98" hidden="1"/>
    <col min="513" max="513" width="16.6640625" style="98" hidden="1"/>
    <col min="514" max="519" width="15.33203125" style="98" hidden="1"/>
    <col min="520" max="520" width="3.33203125" style="98" hidden="1"/>
    <col min="521" max="521" width="8.6640625" style="98" hidden="1"/>
    <col min="522" max="522" width="17" style="98" hidden="1"/>
    <col min="523" max="768" width="9.109375" style="98" hidden="1"/>
    <col min="769" max="769" width="16.6640625" style="98" hidden="1"/>
    <col min="770" max="775" width="15.33203125" style="98" hidden="1"/>
    <col min="776" max="776" width="3.33203125" style="98" hidden="1"/>
    <col min="777" max="777" width="8.6640625" style="98" hidden="1"/>
    <col min="778" max="778" width="17" style="98" hidden="1"/>
    <col min="779" max="1024" width="9.109375" style="98" hidden="1"/>
    <col min="1025" max="1025" width="16.6640625" style="98" hidden="1"/>
    <col min="1026" max="1031" width="15.33203125" style="98" hidden="1"/>
    <col min="1032" max="1032" width="3.33203125" style="98" hidden="1"/>
    <col min="1033" max="1033" width="8.6640625" style="98" hidden="1"/>
    <col min="1034" max="1034" width="17" style="98" hidden="1"/>
    <col min="1035" max="1280" width="9.109375" style="98" hidden="1"/>
    <col min="1281" max="1281" width="16.6640625" style="98" hidden="1"/>
    <col min="1282" max="1287" width="15.33203125" style="98" hidden="1"/>
    <col min="1288" max="1288" width="3.33203125" style="98" hidden="1"/>
    <col min="1289" max="1289" width="8.6640625" style="98" hidden="1"/>
    <col min="1290" max="1290" width="17" style="98" hidden="1"/>
    <col min="1291" max="1536" width="9.109375" style="98" hidden="1"/>
    <col min="1537" max="1537" width="16.6640625" style="98" hidden="1"/>
    <col min="1538" max="1543" width="15.33203125" style="98" hidden="1"/>
    <col min="1544" max="1544" width="3.33203125" style="98" hidden="1"/>
    <col min="1545" max="1545" width="8.6640625" style="98" hidden="1"/>
    <col min="1546" max="1546" width="17" style="98" hidden="1"/>
    <col min="1547" max="1792" width="9.109375" style="98" hidden="1"/>
    <col min="1793" max="1793" width="16.6640625" style="98" hidden="1"/>
    <col min="1794" max="1799" width="15.33203125" style="98" hidden="1"/>
    <col min="1800" max="1800" width="3.33203125" style="98" hidden="1"/>
    <col min="1801" max="1801" width="8.6640625" style="98" hidden="1"/>
    <col min="1802" max="1802" width="17" style="98" hidden="1"/>
    <col min="1803" max="2048" width="9.109375" style="98" hidden="1"/>
    <col min="2049" max="2049" width="16.6640625" style="98" hidden="1"/>
    <col min="2050" max="2055" width="15.33203125" style="98" hidden="1"/>
    <col min="2056" max="2056" width="3.33203125" style="98" hidden="1"/>
    <col min="2057" max="2057" width="8.6640625" style="98" hidden="1"/>
    <col min="2058" max="2058" width="17" style="98" hidden="1"/>
    <col min="2059" max="2304" width="9.109375" style="98" hidden="1"/>
    <col min="2305" max="2305" width="16.6640625" style="98" hidden="1"/>
    <col min="2306" max="2311" width="15.33203125" style="98" hidden="1"/>
    <col min="2312" max="2312" width="3.33203125" style="98" hidden="1"/>
    <col min="2313" max="2313" width="8.6640625" style="98" hidden="1"/>
    <col min="2314" max="2314" width="17" style="98" hidden="1"/>
    <col min="2315" max="2560" width="9.109375" style="98" hidden="1"/>
    <col min="2561" max="2561" width="16.6640625" style="98" hidden="1"/>
    <col min="2562" max="2567" width="15.33203125" style="98" hidden="1"/>
    <col min="2568" max="2568" width="3.33203125" style="98" hidden="1"/>
    <col min="2569" max="2569" width="8.6640625" style="98" hidden="1"/>
    <col min="2570" max="2570" width="17" style="98" hidden="1"/>
    <col min="2571" max="2816" width="9.109375" style="98" hidden="1"/>
    <col min="2817" max="2817" width="16.6640625" style="98" hidden="1"/>
    <col min="2818" max="2823" width="15.33203125" style="98" hidden="1"/>
    <col min="2824" max="2824" width="3.33203125" style="98" hidden="1"/>
    <col min="2825" max="2825" width="8.6640625" style="98" hidden="1"/>
    <col min="2826" max="2826" width="17" style="98" hidden="1"/>
    <col min="2827" max="3072" width="9.109375" style="98" hidden="1"/>
    <col min="3073" max="3073" width="16.6640625" style="98" hidden="1"/>
    <col min="3074" max="3079" width="15.33203125" style="98" hidden="1"/>
    <col min="3080" max="3080" width="3.33203125" style="98" hidden="1"/>
    <col min="3081" max="3081" width="8.6640625" style="98" hidden="1"/>
    <col min="3082" max="3082" width="17" style="98" hidden="1"/>
    <col min="3083" max="3328" width="9.109375" style="98" hidden="1"/>
    <col min="3329" max="3329" width="16.6640625" style="98" hidden="1"/>
    <col min="3330" max="3335" width="15.33203125" style="98" hidden="1"/>
    <col min="3336" max="3336" width="3.33203125" style="98" hidden="1"/>
    <col min="3337" max="3337" width="8.6640625" style="98" hidden="1"/>
    <col min="3338" max="3338" width="17" style="98" hidden="1"/>
    <col min="3339" max="3584" width="9.109375" style="98" hidden="1"/>
    <col min="3585" max="3585" width="16.6640625" style="98" hidden="1"/>
    <col min="3586" max="3591" width="15.33203125" style="98" hidden="1"/>
    <col min="3592" max="3592" width="3.33203125" style="98" hidden="1"/>
    <col min="3593" max="3593" width="8.6640625" style="98" hidden="1"/>
    <col min="3594" max="3594" width="17" style="98" hidden="1"/>
    <col min="3595" max="3840" width="9.109375" style="98" hidden="1"/>
    <col min="3841" max="3841" width="16.6640625" style="98" hidden="1"/>
    <col min="3842" max="3847" width="15.33203125" style="98" hidden="1"/>
    <col min="3848" max="3848" width="3.33203125" style="98" hidden="1"/>
    <col min="3849" max="3849" width="8.6640625" style="98" hidden="1"/>
    <col min="3850" max="3850" width="17" style="98" hidden="1"/>
    <col min="3851" max="4096" width="9.109375" style="98" hidden="1"/>
    <col min="4097" max="4097" width="16.6640625" style="98" hidden="1"/>
    <col min="4098" max="4103" width="15.33203125" style="98" hidden="1"/>
    <col min="4104" max="4104" width="3.33203125" style="98" hidden="1"/>
    <col min="4105" max="4105" width="8.6640625" style="98" hidden="1"/>
    <col min="4106" max="4106" width="17" style="98" hidden="1"/>
    <col min="4107" max="4352" width="9.109375" style="98" hidden="1"/>
    <col min="4353" max="4353" width="16.6640625" style="98" hidden="1"/>
    <col min="4354" max="4359" width="15.33203125" style="98" hidden="1"/>
    <col min="4360" max="4360" width="3.33203125" style="98" hidden="1"/>
    <col min="4361" max="4361" width="8.6640625" style="98" hidden="1"/>
    <col min="4362" max="4362" width="17" style="98" hidden="1"/>
    <col min="4363" max="4608" width="9.109375" style="98" hidden="1"/>
    <col min="4609" max="4609" width="16.6640625" style="98" hidden="1"/>
    <col min="4610" max="4615" width="15.33203125" style="98" hidden="1"/>
    <col min="4616" max="4616" width="3.33203125" style="98" hidden="1"/>
    <col min="4617" max="4617" width="8.6640625" style="98" hidden="1"/>
    <col min="4618" max="4618" width="17" style="98" hidden="1"/>
    <col min="4619" max="4864" width="9.109375" style="98" hidden="1"/>
    <col min="4865" max="4865" width="16.6640625" style="98" hidden="1"/>
    <col min="4866" max="4871" width="15.33203125" style="98" hidden="1"/>
    <col min="4872" max="4872" width="3.33203125" style="98" hidden="1"/>
    <col min="4873" max="4873" width="8.6640625" style="98" hidden="1"/>
    <col min="4874" max="4874" width="17" style="98" hidden="1"/>
    <col min="4875" max="5120" width="9.109375" style="98" hidden="1"/>
    <col min="5121" max="5121" width="16.6640625" style="98" hidden="1"/>
    <col min="5122" max="5127" width="15.33203125" style="98" hidden="1"/>
    <col min="5128" max="5128" width="3.33203125" style="98" hidden="1"/>
    <col min="5129" max="5129" width="8.6640625" style="98" hidden="1"/>
    <col min="5130" max="5130" width="17" style="98" hidden="1"/>
    <col min="5131" max="5376" width="9.109375" style="98" hidden="1"/>
    <col min="5377" max="5377" width="16.6640625" style="98" hidden="1"/>
    <col min="5378" max="5383" width="15.33203125" style="98" hidden="1"/>
    <col min="5384" max="5384" width="3.33203125" style="98" hidden="1"/>
    <col min="5385" max="5385" width="8.6640625" style="98" hidden="1"/>
    <col min="5386" max="5386" width="17" style="98" hidden="1"/>
    <col min="5387" max="5632" width="9.109375" style="98" hidden="1"/>
    <col min="5633" max="5633" width="16.6640625" style="98" hidden="1"/>
    <col min="5634" max="5639" width="15.33203125" style="98" hidden="1"/>
    <col min="5640" max="5640" width="3.33203125" style="98" hidden="1"/>
    <col min="5641" max="5641" width="8.6640625" style="98" hidden="1"/>
    <col min="5642" max="5642" width="17" style="98" hidden="1"/>
    <col min="5643" max="5888" width="9.109375" style="98" hidden="1"/>
    <col min="5889" max="5889" width="16.6640625" style="98" hidden="1"/>
    <col min="5890" max="5895" width="15.33203125" style="98" hidden="1"/>
    <col min="5896" max="5896" width="3.33203125" style="98" hidden="1"/>
    <col min="5897" max="5897" width="8.6640625" style="98" hidden="1"/>
    <col min="5898" max="5898" width="17" style="98" hidden="1"/>
    <col min="5899" max="6144" width="9.109375" style="98" hidden="1"/>
    <col min="6145" max="6145" width="16.6640625" style="98" hidden="1"/>
    <col min="6146" max="6151" width="15.33203125" style="98" hidden="1"/>
    <col min="6152" max="6152" width="3.33203125" style="98" hidden="1"/>
    <col min="6153" max="6153" width="8.6640625" style="98" hidden="1"/>
    <col min="6154" max="6154" width="17" style="98" hidden="1"/>
    <col min="6155" max="6400" width="9.109375" style="98" hidden="1"/>
    <col min="6401" max="6401" width="16.6640625" style="98" hidden="1"/>
    <col min="6402" max="6407" width="15.33203125" style="98" hidden="1"/>
    <col min="6408" max="6408" width="3.33203125" style="98" hidden="1"/>
    <col min="6409" max="6409" width="8.6640625" style="98" hidden="1"/>
    <col min="6410" max="6410" width="17" style="98" hidden="1"/>
    <col min="6411" max="6656" width="9.109375" style="98" hidden="1"/>
    <col min="6657" max="6657" width="16.6640625" style="98" hidden="1"/>
    <col min="6658" max="6663" width="15.33203125" style="98" hidden="1"/>
    <col min="6664" max="6664" width="3.33203125" style="98" hidden="1"/>
    <col min="6665" max="6665" width="8.6640625" style="98" hidden="1"/>
    <col min="6666" max="6666" width="17" style="98" hidden="1"/>
    <col min="6667" max="6912" width="9.109375" style="98" hidden="1"/>
    <col min="6913" max="6913" width="16.6640625" style="98" hidden="1"/>
    <col min="6914" max="6919" width="15.33203125" style="98" hidden="1"/>
    <col min="6920" max="6920" width="3.33203125" style="98" hidden="1"/>
    <col min="6921" max="6921" width="8.6640625" style="98" hidden="1"/>
    <col min="6922" max="6922" width="17" style="98" hidden="1"/>
    <col min="6923" max="7168" width="9.109375" style="98" hidden="1"/>
    <col min="7169" max="7169" width="16.6640625" style="98" hidden="1"/>
    <col min="7170" max="7175" width="15.33203125" style="98" hidden="1"/>
    <col min="7176" max="7176" width="3.33203125" style="98" hidden="1"/>
    <col min="7177" max="7177" width="8.6640625" style="98" hidden="1"/>
    <col min="7178" max="7178" width="17" style="98" hidden="1"/>
    <col min="7179" max="7424" width="9.109375" style="98" hidden="1"/>
    <col min="7425" max="7425" width="16.6640625" style="98" hidden="1"/>
    <col min="7426" max="7431" width="15.33203125" style="98" hidden="1"/>
    <col min="7432" max="7432" width="3.33203125" style="98" hidden="1"/>
    <col min="7433" max="7433" width="8.6640625" style="98" hidden="1"/>
    <col min="7434" max="7434" width="17" style="98" hidden="1"/>
    <col min="7435" max="7680" width="9.109375" style="98" hidden="1"/>
    <col min="7681" max="7681" width="16.6640625" style="98" hidden="1"/>
    <col min="7682" max="7687" width="15.33203125" style="98" hidden="1"/>
    <col min="7688" max="7688" width="3.33203125" style="98" hidden="1"/>
    <col min="7689" max="7689" width="8.6640625" style="98" hidden="1"/>
    <col min="7690" max="7690" width="17" style="98" hidden="1"/>
    <col min="7691" max="7936" width="9.109375" style="98" hidden="1"/>
    <col min="7937" max="7937" width="16.6640625" style="98" hidden="1"/>
    <col min="7938" max="7943" width="15.33203125" style="98" hidden="1"/>
    <col min="7944" max="7944" width="3.33203125" style="98" hidden="1"/>
    <col min="7945" max="7945" width="8.6640625" style="98" hidden="1"/>
    <col min="7946" max="7946" width="17" style="98" hidden="1"/>
    <col min="7947" max="8192" width="9.109375" style="98" hidden="1"/>
    <col min="8193" max="8193" width="16.6640625" style="98" hidden="1"/>
    <col min="8194" max="8199" width="15.33203125" style="98" hidden="1"/>
    <col min="8200" max="8200" width="3.33203125" style="98" hidden="1"/>
    <col min="8201" max="8201" width="8.6640625" style="98" hidden="1"/>
    <col min="8202" max="8202" width="17" style="98" hidden="1"/>
    <col min="8203" max="8448" width="9.109375" style="98" hidden="1"/>
    <col min="8449" max="8449" width="16.6640625" style="98" hidden="1"/>
    <col min="8450" max="8455" width="15.33203125" style="98" hidden="1"/>
    <col min="8456" max="8456" width="3.33203125" style="98" hidden="1"/>
    <col min="8457" max="8457" width="8.6640625" style="98" hidden="1"/>
    <col min="8458" max="8458" width="17" style="98" hidden="1"/>
    <col min="8459" max="8704" width="9.109375" style="98" hidden="1"/>
    <col min="8705" max="8705" width="16.6640625" style="98" hidden="1"/>
    <col min="8706" max="8711" width="15.33203125" style="98" hidden="1"/>
    <col min="8712" max="8712" width="3.33203125" style="98" hidden="1"/>
    <col min="8713" max="8713" width="8.6640625" style="98" hidden="1"/>
    <col min="8714" max="8714" width="17" style="98" hidden="1"/>
    <col min="8715" max="8960" width="9.109375" style="98" hidden="1"/>
    <col min="8961" max="8961" width="16.6640625" style="98" hidden="1"/>
    <col min="8962" max="8967" width="15.33203125" style="98" hidden="1"/>
    <col min="8968" max="8968" width="3.33203125" style="98" hidden="1"/>
    <col min="8969" max="8969" width="8.6640625" style="98" hidden="1"/>
    <col min="8970" max="8970" width="17" style="98" hidden="1"/>
    <col min="8971" max="9216" width="9.109375" style="98" hidden="1"/>
    <col min="9217" max="9217" width="16.6640625" style="98" hidden="1"/>
    <col min="9218" max="9223" width="15.33203125" style="98" hidden="1"/>
    <col min="9224" max="9224" width="3.33203125" style="98" hidden="1"/>
    <col min="9225" max="9225" width="8.6640625" style="98" hidden="1"/>
    <col min="9226" max="9226" width="17" style="98" hidden="1"/>
    <col min="9227" max="9472" width="9.109375" style="98" hidden="1"/>
    <col min="9473" max="9473" width="16.6640625" style="98" hidden="1"/>
    <col min="9474" max="9479" width="15.33203125" style="98" hidden="1"/>
    <col min="9480" max="9480" width="3.33203125" style="98" hidden="1"/>
    <col min="9481" max="9481" width="8.6640625" style="98" hidden="1"/>
    <col min="9482" max="9482" width="17" style="98" hidden="1"/>
    <col min="9483" max="9728" width="9.109375" style="98" hidden="1"/>
    <col min="9729" max="9729" width="16.6640625" style="98" hidden="1"/>
    <col min="9730" max="9735" width="15.33203125" style="98" hidden="1"/>
    <col min="9736" max="9736" width="3.33203125" style="98" hidden="1"/>
    <col min="9737" max="9737" width="8.6640625" style="98" hidden="1"/>
    <col min="9738" max="9738" width="17" style="98" hidden="1"/>
    <col min="9739" max="9984" width="9.109375" style="98" hidden="1"/>
    <col min="9985" max="9985" width="16.6640625" style="98" hidden="1"/>
    <col min="9986" max="9991" width="15.33203125" style="98" hidden="1"/>
    <col min="9992" max="9992" width="3.33203125" style="98" hidden="1"/>
    <col min="9993" max="9993" width="8.6640625" style="98" hidden="1"/>
    <col min="9994" max="9994" width="17" style="98" hidden="1"/>
    <col min="9995" max="10240" width="9.109375" style="98" hidden="1"/>
    <col min="10241" max="10241" width="16.6640625" style="98" hidden="1"/>
    <col min="10242" max="10247" width="15.33203125" style="98" hidden="1"/>
    <col min="10248" max="10248" width="3.33203125" style="98" hidden="1"/>
    <col min="10249" max="10249" width="8.6640625" style="98" hidden="1"/>
    <col min="10250" max="10250" width="17" style="98" hidden="1"/>
    <col min="10251" max="10496" width="9.109375" style="98" hidden="1"/>
    <col min="10497" max="10497" width="16.6640625" style="98" hidden="1"/>
    <col min="10498" max="10503" width="15.33203125" style="98" hidden="1"/>
    <col min="10504" max="10504" width="3.33203125" style="98" hidden="1"/>
    <col min="10505" max="10505" width="8.6640625" style="98" hidden="1"/>
    <col min="10506" max="10506" width="17" style="98" hidden="1"/>
    <col min="10507" max="10752" width="9.109375" style="98" hidden="1"/>
    <col min="10753" max="10753" width="16.6640625" style="98" hidden="1"/>
    <col min="10754" max="10759" width="15.33203125" style="98" hidden="1"/>
    <col min="10760" max="10760" width="3.33203125" style="98" hidden="1"/>
    <col min="10761" max="10761" width="8.6640625" style="98" hidden="1"/>
    <col min="10762" max="10762" width="17" style="98" hidden="1"/>
    <col min="10763" max="11008" width="9.109375" style="98" hidden="1"/>
    <col min="11009" max="11009" width="16.6640625" style="98" hidden="1"/>
    <col min="11010" max="11015" width="15.33203125" style="98" hidden="1"/>
    <col min="11016" max="11016" width="3.33203125" style="98" hidden="1"/>
    <col min="11017" max="11017" width="8.6640625" style="98" hidden="1"/>
    <col min="11018" max="11018" width="17" style="98" hidden="1"/>
    <col min="11019" max="11264" width="9.109375" style="98" hidden="1"/>
    <col min="11265" max="11265" width="16.6640625" style="98" hidden="1"/>
    <col min="11266" max="11271" width="15.33203125" style="98" hidden="1"/>
    <col min="11272" max="11272" width="3.33203125" style="98" hidden="1"/>
    <col min="11273" max="11273" width="8.6640625" style="98" hidden="1"/>
    <col min="11274" max="11274" width="17" style="98" hidden="1"/>
    <col min="11275" max="11520" width="9.109375" style="98" hidden="1"/>
    <col min="11521" max="11521" width="16.6640625" style="98" hidden="1"/>
    <col min="11522" max="11527" width="15.33203125" style="98" hidden="1"/>
    <col min="11528" max="11528" width="3.33203125" style="98" hidden="1"/>
    <col min="11529" max="11529" width="8.6640625" style="98" hidden="1"/>
    <col min="11530" max="11530" width="17" style="98" hidden="1"/>
    <col min="11531" max="11776" width="9.109375" style="98" hidden="1"/>
    <col min="11777" max="11777" width="16.6640625" style="98" hidden="1"/>
    <col min="11778" max="11783" width="15.33203125" style="98" hidden="1"/>
    <col min="11784" max="11784" width="3.33203125" style="98" hidden="1"/>
    <col min="11785" max="11785" width="8.6640625" style="98" hidden="1"/>
    <col min="11786" max="11786" width="17" style="98" hidden="1"/>
    <col min="11787" max="12032" width="9.109375" style="98" hidden="1"/>
    <col min="12033" max="12033" width="16.6640625" style="98" hidden="1"/>
    <col min="12034" max="12039" width="15.33203125" style="98" hidden="1"/>
    <col min="12040" max="12040" width="3.33203125" style="98" hidden="1"/>
    <col min="12041" max="12041" width="8.6640625" style="98" hidden="1"/>
    <col min="12042" max="12042" width="17" style="98" hidden="1"/>
    <col min="12043" max="12288" width="9.109375" style="98" hidden="1"/>
    <col min="12289" max="12289" width="16.6640625" style="98" hidden="1"/>
    <col min="12290" max="12295" width="15.33203125" style="98" hidden="1"/>
    <col min="12296" max="12296" width="3.33203125" style="98" hidden="1"/>
    <col min="12297" max="12297" width="8.6640625" style="98" hidden="1"/>
    <col min="12298" max="12298" width="17" style="98" hidden="1"/>
    <col min="12299" max="12544" width="9.109375" style="98" hidden="1"/>
    <col min="12545" max="12545" width="16.6640625" style="98" hidden="1"/>
    <col min="12546" max="12551" width="15.33203125" style="98" hidden="1"/>
    <col min="12552" max="12552" width="3.33203125" style="98" hidden="1"/>
    <col min="12553" max="12553" width="8.6640625" style="98" hidden="1"/>
    <col min="12554" max="12554" width="17" style="98" hidden="1"/>
    <col min="12555" max="12800" width="9.109375" style="98" hidden="1"/>
    <col min="12801" max="12801" width="16.6640625" style="98" hidden="1"/>
    <col min="12802" max="12807" width="15.33203125" style="98" hidden="1"/>
    <col min="12808" max="12808" width="3.33203125" style="98" hidden="1"/>
    <col min="12809" max="12809" width="8.6640625" style="98" hidden="1"/>
    <col min="12810" max="12810" width="17" style="98" hidden="1"/>
    <col min="12811" max="13056" width="9.109375" style="98" hidden="1"/>
    <col min="13057" max="13057" width="16.6640625" style="98" hidden="1"/>
    <col min="13058" max="13063" width="15.33203125" style="98" hidden="1"/>
    <col min="13064" max="13064" width="3.33203125" style="98" hidden="1"/>
    <col min="13065" max="13065" width="8.6640625" style="98" hidden="1"/>
    <col min="13066" max="13066" width="17" style="98" hidden="1"/>
    <col min="13067" max="13312" width="9.109375" style="98" hidden="1"/>
    <col min="13313" max="13313" width="16.6640625" style="98" hidden="1"/>
    <col min="13314" max="13319" width="15.33203125" style="98" hidden="1"/>
    <col min="13320" max="13320" width="3.33203125" style="98" hidden="1"/>
    <col min="13321" max="13321" width="8.6640625" style="98" hidden="1"/>
    <col min="13322" max="13322" width="17" style="98" hidden="1"/>
    <col min="13323" max="13568" width="9.109375" style="98" hidden="1"/>
    <col min="13569" max="13569" width="16.6640625" style="98" hidden="1"/>
    <col min="13570" max="13575" width="15.33203125" style="98" hidden="1"/>
    <col min="13576" max="13576" width="3.33203125" style="98" hidden="1"/>
    <col min="13577" max="13577" width="8.6640625" style="98" hidden="1"/>
    <col min="13578" max="13578" width="17" style="98" hidden="1"/>
    <col min="13579" max="13824" width="9.109375" style="98" hidden="1"/>
    <col min="13825" max="13825" width="16.6640625" style="98" hidden="1"/>
    <col min="13826" max="13831" width="15.33203125" style="98" hidden="1"/>
    <col min="13832" max="13832" width="3.33203125" style="98" hidden="1"/>
    <col min="13833" max="13833" width="8.6640625" style="98" hidden="1"/>
    <col min="13834" max="13834" width="17" style="98" hidden="1"/>
    <col min="13835" max="14080" width="9.109375" style="98" hidden="1"/>
    <col min="14081" max="14081" width="16.6640625" style="98" hidden="1"/>
    <col min="14082" max="14087" width="15.33203125" style="98" hidden="1"/>
    <col min="14088" max="14088" width="3.33203125" style="98" hidden="1"/>
    <col min="14089" max="14089" width="8.6640625" style="98" hidden="1"/>
    <col min="14090" max="14090" width="17" style="98" hidden="1"/>
    <col min="14091" max="14336" width="9.109375" style="98" hidden="1"/>
    <col min="14337" max="14337" width="16.6640625" style="98" hidden="1"/>
    <col min="14338" max="14343" width="15.33203125" style="98" hidden="1"/>
    <col min="14344" max="14344" width="3.33203125" style="98" hidden="1"/>
    <col min="14345" max="14345" width="8.6640625" style="98" hidden="1"/>
    <col min="14346" max="14346" width="17" style="98" hidden="1"/>
    <col min="14347" max="14592" width="9.109375" style="98" hidden="1"/>
    <col min="14593" max="14593" width="16.6640625" style="98" hidden="1"/>
    <col min="14594" max="14599" width="15.33203125" style="98" hidden="1"/>
    <col min="14600" max="14600" width="3.33203125" style="98" hidden="1"/>
    <col min="14601" max="14601" width="8.6640625" style="98" hidden="1"/>
    <col min="14602" max="14602" width="17" style="98" hidden="1"/>
    <col min="14603" max="14848" width="9.109375" style="98" hidden="1"/>
    <col min="14849" max="14849" width="16.6640625" style="98" hidden="1"/>
    <col min="14850" max="14855" width="15.33203125" style="98" hidden="1"/>
    <col min="14856" max="14856" width="3.33203125" style="98" hidden="1"/>
    <col min="14857" max="14857" width="8.6640625" style="98" hidden="1"/>
    <col min="14858" max="14858" width="17" style="98" hidden="1"/>
    <col min="14859" max="15104" width="9.109375" style="98" hidden="1"/>
    <col min="15105" max="15105" width="16.6640625" style="98" hidden="1"/>
    <col min="15106" max="15111" width="15.33203125" style="98" hidden="1"/>
    <col min="15112" max="15112" width="3.33203125" style="98" hidden="1"/>
    <col min="15113" max="15113" width="8.6640625" style="98" hidden="1"/>
    <col min="15114" max="15114" width="17" style="98" hidden="1"/>
    <col min="15115" max="15360" width="9.109375" style="98" hidden="1"/>
    <col min="15361" max="15361" width="16.6640625" style="98" hidden="1"/>
    <col min="15362" max="15367" width="15.33203125" style="98" hidden="1"/>
    <col min="15368" max="15368" width="3.33203125" style="98" hidden="1"/>
    <col min="15369" max="15369" width="8.6640625" style="98" hidden="1"/>
    <col min="15370" max="15370" width="17" style="98" hidden="1"/>
    <col min="15371" max="15616" width="9.109375" style="98" hidden="1"/>
    <col min="15617" max="15617" width="16.6640625" style="98" hidden="1"/>
    <col min="15618" max="15623" width="15.33203125" style="98" hidden="1"/>
    <col min="15624" max="15624" width="3.33203125" style="98" hidden="1"/>
    <col min="15625" max="15625" width="8.6640625" style="98" hidden="1"/>
    <col min="15626" max="15626" width="17" style="98" hidden="1"/>
    <col min="15627" max="15872" width="9.109375" style="98" hidden="1"/>
    <col min="15873" max="15873" width="16.6640625" style="98" hidden="1"/>
    <col min="15874" max="15879" width="15.33203125" style="98" hidden="1"/>
    <col min="15880" max="15880" width="3.33203125" style="98" hidden="1"/>
    <col min="15881" max="15881" width="8.6640625" style="98" hidden="1"/>
    <col min="15882" max="15882" width="17" style="98" hidden="1"/>
    <col min="15883" max="16128" width="9.109375" style="98" hidden="1"/>
    <col min="16129" max="16129" width="16.6640625" style="98" hidden="1"/>
    <col min="16130" max="16135" width="15.33203125" style="98" hidden="1"/>
    <col min="16136" max="16136" width="3.33203125" style="98" hidden="1"/>
    <col min="16137" max="16137" width="8.6640625" style="98" hidden="1"/>
    <col min="16138" max="16138" width="17" style="98" hidden="1"/>
    <col min="16139" max="16384" width="9.109375" style="98" hidden="1"/>
  </cols>
  <sheetData>
    <row r="1" spans="1:39" ht="11.4" x14ac:dyDescent="0.2"/>
    <row r="2" spans="1:39" ht="16.2" thickBot="1" x14ac:dyDescent="0.35">
      <c r="A2" s="41" t="str">
        <f>"Tabell 1    Kommunalekonomisk utjämning för region, utjämningsåret "&amp;Innehåll!C27</f>
        <v>Tabell 1    Kommunalekonomisk utjämning för region, utjämningsåret 2021</v>
      </c>
      <c r="B2" s="41"/>
      <c r="C2" s="83"/>
      <c r="D2" s="83"/>
      <c r="E2" s="83"/>
      <c r="F2" s="83"/>
      <c r="G2" s="83"/>
      <c r="H2" s="83"/>
      <c r="I2" s="83"/>
      <c r="J2" s="83"/>
    </row>
    <row r="3" spans="1:39" ht="13.2" x14ac:dyDescent="0.25">
      <c r="A3" s="46" t="s">
        <v>169</v>
      </c>
      <c r="B3" s="14" t="s">
        <v>36</v>
      </c>
      <c r="C3" s="84" t="s">
        <v>37</v>
      </c>
      <c r="D3" s="84" t="s">
        <v>89</v>
      </c>
      <c r="E3" s="84" t="s">
        <v>90</v>
      </c>
      <c r="F3" s="84" t="s">
        <v>91</v>
      </c>
      <c r="G3" s="84" t="s">
        <v>92</v>
      </c>
      <c r="H3" s="84"/>
      <c r="I3" s="300" t="str">
        <f>IF(Innehåll!C28="utfall","Utfall","Preliminärt utfall")</f>
        <v>Utfall</v>
      </c>
      <c r="J3" s="300"/>
    </row>
    <row r="4" spans="1:39" ht="13.2" x14ac:dyDescent="0.25">
      <c r="A4" s="21"/>
      <c r="B4" s="85" t="str">
        <f>IF(Innehåll!C28="prel","den 30 juni","den 1 nov.")</f>
        <v>den 1 nov.</v>
      </c>
      <c r="C4" s="86" t="s">
        <v>38</v>
      </c>
      <c r="D4" s="86" t="s">
        <v>38</v>
      </c>
      <c r="E4" s="86" t="s">
        <v>93</v>
      </c>
      <c r="F4" s="86" t="s">
        <v>93</v>
      </c>
      <c r="G4" s="15" t="s">
        <v>39</v>
      </c>
      <c r="H4" s="15"/>
      <c r="I4" s="15" t="s">
        <v>40</v>
      </c>
      <c r="J4" s="87" t="s">
        <v>41</v>
      </c>
    </row>
    <row r="5" spans="1:39" ht="13.2" x14ac:dyDescent="0.25">
      <c r="A5" s="21" t="s">
        <v>24</v>
      </c>
      <c r="B5" s="16">
        <f>Innehåll!C27-1</f>
        <v>2020</v>
      </c>
      <c r="C5" s="15" t="s">
        <v>39</v>
      </c>
      <c r="D5" s="15" t="s">
        <v>39</v>
      </c>
      <c r="E5" s="15" t="s">
        <v>42</v>
      </c>
      <c r="F5" s="15" t="s">
        <v>42</v>
      </c>
      <c r="G5" s="87" t="s">
        <v>94</v>
      </c>
      <c r="H5" s="87"/>
      <c r="I5" s="87"/>
      <c r="J5" s="15"/>
    </row>
    <row r="6" spans="1:39" ht="15.6" x14ac:dyDescent="0.25">
      <c r="A6" s="21" t="s">
        <v>170</v>
      </c>
      <c r="B6" s="16"/>
      <c r="C6" s="15" t="s">
        <v>43</v>
      </c>
      <c r="D6" s="15" t="s">
        <v>43</v>
      </c>
      <c r="E6" s="15"/>
      <c r="F6" s="15"/>
      <c r="G6" s="15" t="s">
        <v>95</v>
      </c>
      <c r="H6" s="15"/>
      <c r="I6" s="87"/>
      <c r="J6" s="15"/>
    </row>
    <row r="7" spans="1:39" ht="13.2" x14ac:dyDescent="0.25">
      <c r="A7" s="88"/>
      <c r="B7" s="15"/>
      <c r="C7" s="15" t="s">
        <v>42</v>
      </c>
      <c r="D7" s="15" t="s">
        <v>42</v>
      </c>
      <c r="E7" s="15"/>
      <c r="F7" s="15"/>
      <c r="G7" s="15" t="s">
        <v>42</v>
      </c>
      <c r="H7" s="15"/>
      <c r="I7" s="88"/>
      <c r="J7" s="88"/>
    </row>
    <row r="8" spans="1:39" ht="13.2" x14ac:dyDescent="0.25">
      <c r="A8" s="17"/>
      <c r="B8" s="89"/>
      <c r="C8" s="90" t="s">
        <v>97</v>
      </c>
      <c r="D8" s="90" t="s">
        <v>96</v>
      </c>
      <c r="E8" s="90"/>
      <c r="F8" s="90"/>
      <c r="G8" s="90"/>
      <c r="H8" s="90"/>
      <c r="I8" s="91"/>
      <c r="J8" s="91"/>
    </row>
    <row r="9" spans="1:39" ht="17.25" customHeight="1" x14ac:dyDescent="0.25">
      <c r="A9" s="18" t="s">
        <v>186</v>
      </c>
      <c r="B9" s="19">
        <v>10378483</v>
      </c>
      <c r="C9" s="19"/>
      <c r="D9" s="19"/>
      <c r="E9" s="19"/>
      <c r="F9" s="19"/>
      <c r="G9" s="19"/>
      <c r="H9" s="92"/>
      <c r="I9" s="88"/>
      <c r="J9" s="19">
        <v>43108136001</v>
      </c>
    </row>
    <row r="10" spans="1:39" s="103" customFormat="1" ht="15.75" customHeight="1" x14ac:dyDescent="0.25">
      <c r="A10" s="93" t="s">
        <v>187</v>
      </c>
      <c r="B10" s="92">
        <v>2391841</v>
      </c>
      <c r="C10" s="92">
        <v>-816</v>
      </c>
      <c r="D10" s="92">
        <v>-717</v>
      </c>
      <c r="E10" s="92">
        <v>0</v>
      </c>
      <c r="F10" s="92">
        <v>393</v>
      </c>
      <c r="G10" s="92">
        <v>692.83796196419098</v>
      </c>
      <c r="H10" s="92"/>
      <c r="I10" s="92">
        <v>-447.16203803580902</v>
      </c>
      <c r="J10" s="92">
        <v>-1069540496</v>
      </c>
      <c r="K10" s="37"/>
      <c r="L10" s="92"/>
      <c r="M10" s="99"/>
      <c r="N10" s="99"/>
      <c r="O10" s="99"/>
      <c r="P10" s="99"/>
      <c r="Q10" s="99"/>
      <c r="R10" s="99"/>
      <c r="S10" s="99"/>
      <c r="T10" s="100"/>
      <c r="U10" s="101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3.2" x14ac:dyDescent="0.25">
      <c r="A11" s="93" t="s">
        <v>188</v>
      </c>
      <c r="B11" s="92">
        <v>388076</v>
      </c>
      <c r="C11" s="92">
        <v>3905</v>
      </c>
      <c r="D11" s="92">
        <v>-792</v>
      </c>
      <c r="E11" s="92">
        <v>0</v>
      </c>
      <c r="F11" s="92">
        <v>0</v>
      </c>
      <c r="G11" s="92">
        <v>692.83796196419098</v>
      </c>
      <c r="H11" s="92"/>
      <c r="I11" s="92">
        <v>3805.8379619641901</v>
      </c>
      <c r="J11" s="92">
        <v>1476954373</v>
      </c>
      <c r="K11" s="37"/>
      <c r="L11" s="92"/>
      <c r="M11" s="99"/>
      <c r="N11" s="99"/>
      <c r="O11" s="99"/>
      <c r="P11" s="99"/>
      <c r="Q11" s="99"/>
      <c r="R11" s="99"/>
      <c r="S11" s="99"/>
      <c r="T11" s="100"/>
      <c r="U11" s="107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3.2" x14ac:dyDescent="0.25">
      <c r="A12" s="93" t="s">
        <v>189</v>
      </c>
      <c r="B12" s="92">
        <v>299329</v>
      </c>
      <c r="C12" s="92">
        <v>5416</v>
      </c>
      <c r="D12" s="92">
        <v>669</v>
      </c>
      <c r="E12" s="92">
        <v>0</v>
      </c>
      <c r="F12" s="92">
        <v>0</v>
      </c>
      <c r="G12" s="92">
        <v>692.83796196419098</v>
      </c>
      <c r="H12" s="92"/>
      <c r="I12" s="92">
        <v>6777.8379619641901</v>
      </c>
      <c r="J12" s="92">
        <v>2028803459</v>
      </c>
      <c r="K12" s="37"/>
      <c r="L12" s="92"/>
      <c r="M12" s="99"/>
      <c r="N12" s="99"/>
      <c r="O12" s="99"/>
      <c r="P12" s="99"/>
      <c r="Q12" s="99"/>
      <c r="R12" s="99"/>
      <c r="S12" s="99"/>
      <c r="T12" s="100"/>
      <c r="U12" s="108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3.2" x14ac:dyDescent="0.25">
      <c r="A13" s="93" t="s">
        <v>190</v>
      </c>
      <c r="B13" s="92">
        <v>467276</v>
      </c>
      <c r="C13" s="92">
        <v>4994</v>
      </c>
      <c r="D13" s="92">
        <v>-481</v>
      </c>
      <c r="E13" s="92">
        <v>0</v>
      </c>
      <c r="F13" s="92">
        <v>0</v>
      </c>
      <c r="G13" s="92">
        <v>692.83796196419098</v>
      </c>
      <c r="H13" s="92"/>
      <c r="I13" s="92">
        <v>5205.8379619641901</v>
      </c>
      <c r="J13" s="92">
        <v>2432563140</v>
      </c>
      <c r="K13" s="37"/>
      <c r="L13" s="92"/>
      <c r="M13" s="99"/>
      <c r="N13" s="99"/>
      <c r="O13" s="99"/>
      <c r="P13" s="99"/>
      <c r="Q13" s="99"/>
      <c r="R13" s="99"/>
      <c r="S13" s="99"/>
      <c r="T13" s="100"/>
      <c r="U13" s="101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3.2" x14ac:dyDescent="0.25">
      <c r="A14" s="93" t="s">
        <v>191</v>
      </c>
      <c r="B14" s="92">
        <v>364953</v>
      </c>
      <c r="C14" s="92">
        <v>5016</v>
      </c>
      <c r="D14" s="92">
        <v>-220</v>
      </c>
      <c r="E14" s="92">
        <v>0</v>
      </c>
      <c r="F14" s="92">
        <v>0</v>
      </c>
      <c r="G14" s="92">
        <v>692.83796196419098</v>
      </c>
      <c r="H14" s="92"/>
      <c r="I14" s="92">
        <v>5488.8379619641901</v>
      </c>
      <c r="J14" s="92">
        <v>2003167881</v>
      </c>
      <c r="K14" s="37"/>
      <c r="L14" s="92"/>
      <c r="M14" s="99"/>
      <c r="N14" s="99"/>
      <c r="O14" s="99"/>
      <c r="P14" s="99"/>
      <c r="Q14" s="99"/>
      <c r="R14" s="99"/>
      <c r="S14" s="99"/>
      <c r="T14" s="100"/>
      <c r="U14" s="107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5.75" customHeight="1" x14ac:dyDescent="0.25">
      <c r="A15" s="93" t="s">
        <v>192</v>
      </c>
      <c r="B15" s="92">
        <v>202247</v>
      </c>
      <c r="C15" s="92">
        <v>5226</v>
      </c>
      <c r="D15" s="92">
        <v>-59</v>
      </c>
      <c r="E15" s="92">
        <v>230</v>
      </c>
      <c r="F15" s="92">
        <v>0</v>
      </c>
      <c r="G15" s="92">
        <v>692.83796196419098</v>
      </c>
      <c r="H15" s="92"/>
      <c r="I15" s="92">
        <v>6089.8379619641901</v>
      </c>
      <c r="J15" s="92">
        <v>1231651458</v>
      </c>
      <c r="K15" s="37"/>
      <c r="L15" s="92"/>
      <c r="M15" s="99"/>
      <c r="N15" s="99"/>
      <c r="O15" s="99"/>
      <c r="P15" s="99"/>
      <c r="Q15" s="99"/>
      <c r="R15" s="99"/>
      <c r="S15" s="99"/>
      <c r="T15" s="100"/>
      <c r="U15" s="101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3.2" x14ac:dyDescent="0.25">
      <c r="A16" s="93" t="s">
        <v>193</v>
      </c>
      <c r="B16" s="92">
        <v>246033</v>
      </c>
      <c r="C16" s="92">
        <v>5127</v>
      </c>
      <c r="D16" s="92">
        <v>1647</v>
      </c>
      <c r="E16" s="92">
        <v>0</v>
      </c>
      <c r="F16" s="92">
        <v>0</v>
      </c>
      <c r="G16" s="92">
        <v>692.83796196419098</v>
      </c>
      <c r="H16" s="92"/>
      <c r="I16" s="92">
        <v>7466.8379619641901</v>
      </c>
      <c r="J16" s="92">
        <v>1837088544</v>
      </c>
      <c r="K16" s="37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3.2" x14ac:dyDescent="0.25">
      <c r="A17" s="93" t="s">
        <v>194</v>
      </c>
      <c r="B17" s="92">
        <v>60050</v>
      </c>
      <c r="C17" s="92">
        <v>6361</v>
      </c>
      <c r="D17" s="92">
        <v>2434</v>
      </c>
      <c r="E17" s="92">
        <v>1426</v>
      </c>
      <c r="F17" s="92">
        <v>0</v>
      </c>
      <c r="G17" s="92">
        <v>692.83796196419098</v>
      </c>
      <c r="H17" s="92"/>
      <c r="I17" s="92">
        <v>10913.8379619642</v>
      </c>
      <c r="J17" s="92">
        <v>655375970</v>
      </c>
      <c r="K17" s="37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3.2" x14ac:dyDescent="0.25">
      <c r="A18" s="93" t="s">
        <v>195</v>
      </c>
      <c r="B18" s="92">
        <v>159227</v>
      </c>
      <c r="C18" s="92">
        <v>5472</v>
      </c>
      <c r="D18" s="92">
        <v>945</v>
      </c>
      <c r="E18" s="92">
        <v>501</v>
      </c>
      <c r="F18" s="92">
        <v>0</v>
      </c>
      <c r="G18" s="92">
        <v>692.83796196419098</v>
      </c>
      <c r="H18" s="92"/>
      <c r="I18" s="92">
        <v>7610.8379619641901</v>
      </c>
      <c r="J18" s="92">
        <v>1211850896</v>
      </c>
      <c r="K18" s="37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3.2" x14ac:dyDescent="0.25">
      <c r="A19" s="93" t="s">
        <v>196</v>
      </c>
      <c r="B19" s="92">
        <v>1388910</v>
      </c>
      <c r="C19" s="92">
        <v>5072</v>
      </c>
      <c r="D19" s="92">
        <v>-328</v>
      </c>
      <c r="E19" s="92">
        <v>0</v>
      </c>
      <c r="F19" s="92">
        <v>0</v>
      </c>
      <c r="G19" s="92">
        <v>692.83796196419098</v>
      </c>
      <c r="H19" s="92"/>
      <c r="I19" s="92">
        <v>5436.8379619641901</v>
      </c>
      <c r="J19" s="92">
        <v>7551278614</v>
      </c>
      <c r="K19" s="37"/>
      <c r="L19" s="92"/>
      <c r="M19" s="99"/>
      <c r="N19" s="99"/>
      <c r="O19" s="99"/>
      <c r="P19" s="99"/>
      <c r="Q19" s="99"/>
      <c r="R19" s="99"/>
      <c r="S19" s="99"/>
      <c r="T19" s="100"/>
      <c r="U19" s="108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5.75" customHeight="1" x14ac:dyDescent="0.25">
      <c r="A20" s="93" t="s">
        <v>197</v>
      </c>
      <c r="B20" s="92">
        <v>336440</v>
      </c>
      <c r="C20" s="92">
        <v>3808</v>
      </c>
      <c r="D20" s="92">
        <v>-338</v>
      </c>
      <c r="E20" s="92">
        <v>0</v>
      </c>
      <c r="F20" s="92">
        <v>0</v>
      </c>
      <c r="G20" s="92">
        <v>692.83796196419098</v>
      </c>
      <c r="H20" s="92"/>
      <c r="I20" s="92">
        <v>4162.8379619641901</v>
      </c>
      <c r="J20" s="92">
        <v>1400545204</v>
      </c>
      <c r="K20" s="37"/>
      <c r="L20" s="92"/>
      <c r="M20" s="99"/>
      <c r="N20" s="99"/>
      <c r="O20" s="99"/>
      <c r="P20" s="99"/>
      <c r="Q20" s="99"/>
      <c r="R20" s="99"/>
      <c r="S20" s="99"/>
      <c r="T20" s="100"/>
      <c r="U20" s="101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3.2" x14ac:dyDescent="0.25">
      <c r="A21" s="93" t="s">
        <v>198</v>
      </c>
      <c r="B21" s="92">
        <v>1734344</v>
      </c>
      <c r="C21" s="92">
        <v>3472</v>
      </c>
      <c r="D21" s="92">
        <v>-479</v>
      </c>
      <c r="E21" s="92">
        <v>0</v>
      </c>
      <c r="F21" s="92">
        <v>0</v>
      </c>
      <c r="G21" s="92">
        <v>692.83796196419098</v>
      </c>
      <c r="H21" s="92"/>
      <c r="I21" s="92">
        <v>3685.8379619641901</v>
      </c>
      <c r="J21" s="92">
        <v>6392510954</v>
      </c>
      <c r="K21" s="37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3.2" x14ac:dyDescent="0.25">
      <c r="A22" s="93" t="s">
        <v>199</v>
      </c>
      <c r="B22" s="92">
        <v>282906</v>
      </c>
      <c r="C22" s="92">
        <v>5421</v>
      </c>
      <c r="D22" s="92">
        <v>1757</v>
      </c>
      <c r="E22" s="92">
        <v>0</v>
      </c>
      <c r="F22" s="92">
        <v>0</v>
      </c>
      <c r="G22" s="92">
        <v>692.83796196419098</v>
      </c>
      <c r="H22" s="92"/>
      <c r="I22" s="92">
        <v>7870.8379619641901</v>
      </c>
      <c r="J22" s="92">
        <v>2226707284</v>
      </c>
      <c r="K22" s="37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3.2" x14ac:dyDescent="0.25">
      <c r="A23" s="93" t="s">
        <v>200</v>
      </c>
      <c r="B23" s="92">
        <v>305715</v>
      </c>
      <c r="C23" s="92">
        <v>5568</v>
      </c>
      <c r="D23" s="92">
        <v>29</v>
      </c>
      <c r="E23" s="92">
        <v>0</v>
      </c>
      <c r="F23" s="92">
        <v>0</v>
      </c>
      <c r="G23" s="92">
        <v>692.83796196419098</v>
      </c>
      <c r="H23" s="92"/>
      <c r="I23" s="92">
        <v>6289.8379619641901</v>
      </c>
      <c r="J23" s="92">
        <v>1922897813</v>
      </c>
      <c r="K23" s="37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3.2" x14ac:dyDescent="0.25">
      <c r="A24" s="93" t="s">
        <v>201</v>
      </c>
      <c r="B24" s="92">
        <v>277228</v>
      </c>
      <c r="C24" s="92">
        <v>4212</v>
      </c>
      <c r="D24" s="92">
        <v>118</v>
      </c>
      <c r="E24" s="92">
        <v>0</v>
      </c>
      <c r="F24" s="92">
        <v>437</v>
      </c>
      <c r="G24" s="92">
        <v>692.83796196419098</v>
      </c>
      <c r="H24" s="92"/>
      <c r="I24" s="92">
        <v>5459.8379619641901</v>
      </c>
      <c r="J24" s="92">
        <v>1513619959</v>
      </c>
      <c r="K24" s="37"/>
      <c r="L24" s="92"/>
      <c r="M24" s="99"/>
      <c r="N24" s="99"/>
      <c r="O24" s="99"/>
      <c r="P24" s="99"/>
      <c r="Q24" s="99"/>
      <c r="R24" s="99"/>
      <c r="S24" s="99"/>
      <c r="T24" s="100"/>
      <c r="U24" s="108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5.75" customHeight="1" x14ac:dyDescent="0.25">
      <c r="A25" s="93" t="s">
        <v>202</v>
      </c>
      <c r="B25" s="92">
        <v>287681</v>
      </c>
      <c r="C25" s="92">
        <v>5329</v>
      </c>
      <c r="D25" s="92">
        <v>1931</v>
      </c>
      <c r="E25" s="92">
        <v>0</v>
      </c>
      <c r="F25" s="92">
        <v>0</v>
      </c>
      <c r="G25" s="92">
        <v>692.83796196419098</v>
      </c>
      <c r="H25" s="92"/>
      <c r="I25" s="92">
        <v>7952.8379619641901</v>
      </c>
      <c r="J25" s="92">
        <v>2287880378</v>
      </c>
      <c r="K25" s="37"/>
      <c r="L25" s="92"/>
      <c r="M25" s="99"/>
      <c r="N25" s="99"/>
      <c r="O25" s="99"/>
      <c r="P25" s="99"/>
      <c r="Q25" s="99"/>
      <c r="R25" s="99"/>
      <c r="S25" s="99"/>
      <c r="T25" s="100"/>
      <c r="U25" s="101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3.2" x14ac:dyDescent="0.25">
      <c r="A26" s="93" t="s">
        <v>203</v>
      </c>
      <c r="B26" s="92">
        <v>287631</v>
      </c>
      <c r="C26" s="92">
        <v>5482</v>
      </c>
      <c r="D26" s="92">
        <v>1375</v>
      </c>
      <c r="E26" s="92">
        <v>0</v>
      </c>
      <c r="F26" s="92">
        <v>0</v>
      </c>
      <c r="G26" s="92">
        <v>692.83796196419098</v>
      </c>
      <c r="H26" s="92"/>
      <c r="I26" s="92">
        <v>7549.8379619641901</v>
      </c>
      <c r="J26" s="92">
        <v>2171567443</v>
      </c>
      <c r="K26" s="37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3.2" x14ac:dyDescent="0.25">
      <c r="A27" s="93" t="s">
        <v>204</v>
      </c>
      <c r="B27" s="92">
        <v>244663</v>
      </c>
      <c r="C27" s="92">
        <v>3790</v>
      </c>
      <c r="D27" s="92">
        <v>1350</v>
      </c>
      <c r="E27" s="92">
        <v>0</v>
      </c>
      <c r="F27" s="92">
        <v>0</v>
      </c>
      <c r="G27" s="92">
        <v>692.83796196419098</v>
      </c>
      <c r="H27" s="92"/>
      <c r="I27" s="92">
        <v>5832.8379619641901</v>
      </c>
      <c r="J27" s="92">
        <v>1427079634</v>
      </c>
      <c r="K27" s="37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3.2" x14ac:dyDescent="0.25">
      <c r="A28" s="93" t="s">
        <v>205</v>
      </c>
      <c r="B28" s="92">
        <v>131064</v>
      </c>
      <c r="C28" s="92">
        <v>5413</v>
      </c>
      <c r="D28" s="92">
        <v>2038</v>
      </c>
      <c r="E28" s="92">
        <v>784</v>
      </c>
      <c r="F28" s="92">
        <v>0</v>
      </c>
      <c r="G28" s="92">
        <v>692.83796196419098</v>
      </c>
      <c r="H28" s="92"/>
      <c r="I28" s="92">
        <v>8927.8379619641892</v>
      </c>
      <c r="J28" s="92">
        <v>1170118155</v>
      </c>
      <c r="K28" s="37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3.2" x14ac:dyDescent="0.25">
      <c r="A29" s="93" t="s">
        <v>206</v>
      </c>
      <c r="B29" s="92">
        <v>273220</v>
      </c>
      <c r="C29" s="92">
        <v>4242</v>
      </c>
      <c r="D29" s="92">
        <v>411</v>
      </c>
      <c r="E29" s="92">
        <v>242</v>
      </c>
      <c r="F29" s="92">
        <v>0</v>
      </c>
      <c r="G29" s="92">
        <v>692.83796196419098</v>
      </c>
      <c r="H29" s="92"/>
      <c r="I29" s="92">
        <v>5587.8379619641901</v>
      </c>
      <c r="J29" s="92">
        <v>1526709088</v>
      </c>
      <c r="K29" s="37"/>
      <c r="L29" s="92"/>
      <c r="M29" s="99"/>
      <c r="N29" s="99"/>
      <c r="O29" s="99"/>
      <c r="P29" s="99"/>
      <c r="Q29" s="99"/>
      <c r="R29" s="99"/>
      <c r="S29" s="99"/>
      <c r="T29" s="100"/>
      <c r="U29" s="108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s="103" customFormat="1" ht="15.75" customHeight="1" x14ac:dyDescent="0.25">
      <c r="A30" s="93" t="s">
        <v>207</v>
      </c>
      <c r="B30" s="92">
        <v>249649</v>
      </c>
      <c r="C30" s="92">
        <v>3031</v>
      </c>
      <c r="D30" s="92">
        <v>2471</v>
      </c>
      <c r="E30" s="92">
        <v>652</v>
      </c>
      <c r="F30" s="92">
        <v>0</v>
      </c>
      <c r="G30" s="92">
        <v>692.83796196419098</v>
      </c>
      <c r="H30" s="92"/>
      <c r="I30" s="92">
        <v>6846.8379619641901</v>
      </c>
      <c r="J30" s="92">
        <v>1709306250</v>
      </c>
      <c r="K30" s="37"/>
      <c r="L30" s="92"/>
      <c r="M30" s="99"/>
      <c r="N30" s="99"/>
      <c r="O30" s="99"/>
      <c r="P30" s="99"/>
      <c r="Q30" s="99"/>
      <c r="R30" s="99"/>
      <c r="S30" s="99"/>
      <c r="T30" s="100"/>
      <c r="U30" s="101"/>
      <c r="V30" s="100"/>
      <c r="W30" s="102"/>
      <c r="X30" s="102"/>
      <c r="Y30" s="102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M30" s="106"/>
    </row>
    <row r="31" spans="1:39" ht="13.8" thickBot="1" x14ac:dyDescent="0.3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39" ht="12.75" customHeight="1" x14ac:dyDescent="0.25">
      <c r="A32" s="95" t="str">
        <f>"1) Regleringsposten redovisas avrundad. Faktiskt belopp är 692,837961964191 kronor per invånare"</f>
        <v>1) Regleringsposten redovisas avrundad. Faktiskt belopp är 692,837961964191 kronor per invånare</v>
      </c>
      <c r="B32" s="96"/>
      <c r="C32" s="96"/>
      <c r="D32" s="96"/>
      <c r="E32" s="96"/>
      <c r="F32" s="109"/>
      <c r="G32" s="96"/>
      <c r="H32" s="96"/>
      <c r="I32" s="96"/>
      <c r="J32" s="96"/>
      <c r="K32" s="97"/>
      <c r="L32" s="97"/>
    </row>
    <row r="33" s="98" customFormat="1" ht="11.4" hidden="1" x14ac:dyDescent="0.2"/>
  </sheetData>
  <mergeCells count="1">
    <mergeCell ref="I3:J3"/>
  </mergeCells>
  <conditionalFormatting sqref="H9:I9">
    <cfRule type="cellIs" dxfId="167" priority="67" stopIfTrue="1" operator="lessThan">
      <formula>0</formula>
    </cfRule>
  </conditionalFormatting>
  <conditionalFormatting sqref="K11:L14 H11:H14 H16:H19 K16:L19 K21:L24 H21:H24 H26:H29 K26:L29">
    <cfRule type="cellIs" dxfId="166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165" priority="66" stopIfTrue="1" operator="lessThan">
      <formula>0</formula>
    </cfRule>
  </conditionalFormatting>
  <conditionalFormatting sqref="AM11:AM14 AM16:AM19 AM21:AM24 AM26:AM29">
    <cfRule type="cellIs" dxfId="164" priority="62" operator="lessThan">
      <formula>0</formula>
    </cfRule>
  </conditionalFormatting>
  <conditionalFormatting sqref="K15:L15 H15">
    <cfRule type="cellIs" dxfId="163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162" priority="59" stopIfTrue="1" operator="lessThan">
      <formula>0</formula>
    </cfRule>
  </conditionalFormatting>
  <conditionalFormatting sqref="AM15">
    <cfRule type="cellIs" dxfId="161" priority="55" operator="lessThan">
      <formula>0</formula>
    </cfRule>
  </conditionalFormatting>
  <conditionalFormatting sqref="K25:L25 H25">
    <cfRule type="cellIs" dxfId="160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159" priority="24" stopIfTrue="1" operator="lessThan">
      <formula>0</formula>
    </cfRule>
  </conditionalFormatting>
  <conditionalFormatting sqref="AM25">
    <cfRule type="cellIs" dxfId="158" priority="20" operator="lessThan">
      <formula>0</formula>
    </cfRule>
  </conditionalFormatting>
  <conditionalFormatting sqref="K20:L20 H20">
    <cfRule type="cellIs" dxfId="157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156" priority="31" stopIfTrue="1" operator="lessThan">
      <formula>0</formula>
    </cfRule>
  </conditionalFormatting>
  <conditionalFormatting sqref="AM20">
    <cfRule type="cellIs" dxfId="155" priority="27" operator="lessThan">
      <formula>0</formula>
    </cfRule>
  </conditionalFormatting>
  <conditionalFormatting sqref="K30:L30 H30">
    <cfRule type="cellIs" dxfId="154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153" priority="17" stopIfTrue="1" operator="lessThan">
      <formula>0</formula>
    </cfRule>
  </conditionalFormatting>
  <conditionalFormatting sqref="AM30">
    <cfRule type="cellIs" dxfId="152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151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150" priority="10" stopIfTrue="1" operator="lessThan">
      <formula>0</formula>
    </cfRule>
  </conditionalFormatting>
  <conditionalFormatting sqref="AM10">
    <cfRule type="cellIs" dxfId="149" priority="6" operator="lessThan">
      <formula>0</formula>
    </cfRule>
  </conditionalFormatting>
  <conditionalFormatting sqref="C10">
    <cfRule type="cellIs" dxfId="148" priority="2" operator="lessThan">
      <formula>0</formula>
    </cfRule>
  </conditionalFormatting>
  <conditionalFormatting sqref="C10:J30">
    <cfRule type="cellIs" dxfId="147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>
      <selection activeCell="A8" sqref="A8"/>
    </sheetView>
  </sheetViews>
  <sheetFormatPr defaultColWidth="0" defaultRowHeight="13.2" zeroHeight="1" x14ac:dyDescent="0.25"/>
  <cols>
    <col min="1" max="1" width="16.33203125" style="62" customWidth="1"/>
    <col min="2" max="2" width="11.6640625" style="62" customWidth="1"/>
    <col min="3" max="3" width="17.6640625" style="62" customWidth="1"/>
    <col min="4" max="4" width="16.44140625" style="62" customWidth="1"/>
    <col min="5" max="5" width="9.109375" style="62" customWidth="1"/>
    <col min="6" max="6" width="7.6640625" style="62" customWidth="1"/>
    <col min="7" max="8" width="16.6640625" style="62" customWidth="1"/>
    <col min="9" max="10" width="7.6640625" style="62" customWidth="1"/>
    <col min="11" max="11" width="10" style="62" customWidth="1"/>
    <col min="12" max="12" width="3.88671875" customWidth="1"/>
    <col min="13" max="15" width="0" hidden="1" customWidth="1"/>
    <col min="16" max="16384" width="9.109375" hidden="1"/>
  </cols>
  <sheetData>
    <row r="1" spans="1:11" ht="16.2" thickBot="1" x14ac:dyDescent="0.35">
      <c r="A1" s="41" t="str">
        <f>"Tabell 2   Inkomstutjämning "&amp;Innehåll!C27</f>
        <v>Tabell 2   Inkomstutjämning 2021</v>
      </c>
      <c r="B1" s="42"/>
      <c r="C1" s="43"/>
      <c r="D1" s="44"/>
      <c r="E1" s="43"/>
      <c r="F1" s="43"/>
      <c r="G1" s="45"/>
      <c r="H1" s="45"/>
      <c r="I1" s="45"/>
      <c r="J1" s="45"/>
      <c r="K1" s="43"/>
    </row>
    <row r="2" spans="1:11" x14ac:dyDescent="0.25">
      <c r="A2" s="46" t="s">
        <v>169</v>
      </c>
      <c r="B2" s="14" t="s">
        <v>36</v>
      </c>
      <c r="C2" s="14" t="s">
        <v>45</v>
      </c>
      <c r="D2" s="301" t="s">
        <v>46</v>
      </c>
      <c r="E2" s="302"/>
      <c r="F2" s="302"/>
      <c r="G2" s="47" t="s">
        <v>47</v>
      </c>
      <c r="H2" s="47" t="s">
        <v>48</v>
      </c>
      <c r="I2" s="303" t="s">
        <v>49</v>
      </c>
      <c r="J2" s="303"/>
      <c r="K2" s="48" t="s">
        <v>37</v>
      </c>
    </row>
    <row r="3" spans="1:11" x14ac:dyDescent="0.25">
      <c r="A3" s="21"/>
      <c r="B3" s="40" t="str">
        <f>IF(Innehåll!C28="prel","den 30 juni","den 1 nov.")</f>
        <v>den 1 nov.</v>
      </c>
      <c r="C3" s="13" t="str">
        <f>"enligt "&amp;Innehåll!C27-1&amp;" års"</f>
        <v>enligt 2020 års</v>
      </c>
      <c r="D3" s="22" t="s">
        <v>41</v>
      </c>
      <c r="E3" s="23" t="s">
        <v>40</v>
      </c>
      <c r="F3" s="24" t="s">
        <v>50</v>
      </c>
      <c r="G3" s="49" t="s">
        <v>51</v>
      </c>
      <c r="H3" s="49" t="s">
        <v>52</v>
      </c>
      <c r="I3" s="304" t="s">
        <v>53</v>
      </c>
      <c r="J3" s="304"/>
      <c r="K3" s="50" t="s">
        <v>38</v>
      </c>
    </row>
    <row r="4" spans="1:11" x14ac:dyDescent="0.25">
      <c r="A4" s="21" t="s">
        <v>24</v>
      </c>
      <c r="B4" s="16">
        <f>Innehåll!C27-1</f>
        <v>2020</v>
      </c>
      <c r="C4" s="13" t="s">
        <v>54</v>
      </c>
      <c r="D4" s="25"/>
      <c r="E4" s="26"/>
      <c r="F4" s="27" t="s">
        <v>55</v>
      </c>
      <c r="G4" s="28" t="str">
        <f>"("&amp;Innehåll!C40&amp;"%)"</f>
        <v>(115%)</v>
      </c>
      <c r="H4" s="51" t="s">
        <v>38</v>
      </c>
      <c r="I4" s="305" t="s">
        <v>65</v>
      </c>
      <c r="J4" s="305"/>
      <c r="K4" s="52" t="s">
        <v>39</v>
      </c>
    </row>
    <row r="5" spans="1:11" ht="15" x14ac:dyDescent="0.25">
      <c r="A5" s="21" t="s">
        <v>170</v>
      </c>
      <c r="B5" s="15"/>
      <c r="C5" s="29" t="s">
        <v>57</v>
      </c>
      <c r="D5" s="53"/>
      <c r="E5" s="26"/>
      <c r="F5" s="27" t="s">
        <v>58</v>
      </c>
      <c r="G5" s="54"/>
      <c r="H5" s="49" t="s">
        <v>66</v>
      </c>
      <c r="I5" s="55" t="s">
        <v>59</v>
      </c>
      <c r="J5" s="55" t="s">
        <v>60</v>
      </c>
      <c r="K5" s="52" t="s">
        <v>43</v>
      </c>
    </row>
    <row r="6" spans="1:11" x14ac:dyDescent="0.25">
      <c r="A6" s="21"/>
      <c r="B6" s="15"/>
      <c r="C6" s="30">
        <f>Innehåll!C27-1</f>
        <v>2020</v>
      </c>
      <c r="D6" s="31" t="str">
        <f>Innehåll!C42</f>
        <v>1,020</v>
      </c>
      <c r="E6" s="26"/>
      <c r="F6" s="27" t="s">
        <v>61</v>
      </c>
      <c r="G6" s="56"/>
      <c r="H6" s="49" t="s">
        <v>62</v>
      </c>
      <c r="I6" s="9" t="str">
        <f>"("&amp;Innehåll!C35&amp;"%)"</f>
        <v>(90%)</v>
      </c>
      <c r="J6" s="9" t="str">
        <f>"("&amp;Innehåll!C36&amp;"%)"</f>
        <v>(85%)</v>
      </c>
      <c r="K6" s="57" t="s">
        <v>42</v>
      </c>
    </row>
    <row r="7" spans="1:11" x14ac:dyDescent="0.25">
      <c r="A7" s="17"/>
      <c r="B7" s="17"/>
      <c r="C7" s="32" t="str">
        <f>Innehåll!C27</f>
        <v>2021</v>
      </c>
      <c r="D7" s="33" t="str">
        <f>Innehåll!C43</f>
        <v>1,022</v>
      </c>
      <c r="E7" s="34"/>
      <c r="F7" s="35" t="s">
        <v>63</v>
      </c>
      <c r="G7" s="58"/>
      <c r="H7" s="59" t="s">
        <v>64</v>
      </c>
      <c r="I7" s="60"/>
      <c r="J7" s="60"/>
      <c r="K7" s="61"/>
    </row>
    <row r="8" spans="1:11" ht="19.5" customHeight="1" x14ac:dyDescent="0.25">
      <c r="A8" s="18" t="s">
        <v>186</v>
      </c>
      <c r="B8" s="19">
        <v>10378483</v>
      </c>
      <c r="C8" s="19">
        <v>2325707376100</v>
      </c>
      <c r="D8" s="19">
        <v>2424410397142</v>
      </c>
      <c r="E8" s="19">
        <v>233600</v>
      </c>
      <c r="F8" s="111">
        <v>100</v>
      </c>
      <c r="G8" s="19">
        <v>2788075673120</v>
      </c>
      <c r="H8" s="19">
        <v>363665275978</v>
      </c>
      <c r="I8" s="113"/>
      <c r="J8" s="113"/>
      <c r="K8" s="113"/>
    </row>
    <row r="9" spans="1:11" ht="18" customHeight="1" x14ac:dyDescent="0.25">
      <c r="A9" s="93" t="s">
        <v>187</v>
      </c>
      <c r="B9" s="36">
        <v>2391841</v>
      </c>
      <c r="C9" s="36">
        <v>636060469600</v>
      </c>
      <c r="D9" s="36">
        <v>663054875930</v>
      </c>
      <c r="E9" s="36">
        <v>277215</v>
      </c>
      <c r="F9" s="110">
        <v>118.7</v>
      </c>
      <c r="G9" s="37">
        <v>642544166240</v>
      </c>
      <c r="H9" s="37">
        <v>-20510709690</v>
      </c>
      <c r="I9" s="205">
        <v>10.029999999999999</v>
      </c>
      <c r="J9" s="206">
        <v>9.51</v>
      </c>
      <c r="K9" s="37">
        <v>-816</v>
      </c>
    </row>
    <row r="10" spans="1:11" x14ac:dyDescent="0.25">
      <c r="A10" s="93" t="s">
        <v>188</v>
      </c>
      <c r="B10" s="36">
        <v>388076</v>
      </c>
      <c r="C10" s="36">
        <v>85382453100</v>
      </c>
      <c r="D10" s="36">
        <v>89006084410</v>
      </c>
      <c r="E10" s="36">
        <v>229352</v>
      </c>
      <c r="F10" s="110">
        <v>98.2</v>
      </c>
      <c r="G10" s="37">
        <v>104252736640</v>
      </c>
      <c r="H10" s="37">
        <v>15246652230</v>
      </c>
      <c r="I10" s="206">
        <v>9.94</v>
      </c>
      <c r="J10" s="205">
        <v>9.42</v>
      </c>
      <c r="K10" s="37">
        <v>3905</v>
      </c>
    </row>
    <row r="11" spans="1:11" x14ac:dyDescent="0.25">
      <c r="A11" s="93" t="s">
        <v>189</v>
      </c>
      <c r="B11" s="36">
        <v>299329</v>
      </c>
      <c r="C11" s="36">
        <v>60252535300</v>
      </c>
      <c r="D11" s="36">
        <v>62809652898</v>
      </c>
      <c r="E11" s="36">
        <v>209835</v>
      </c>
      <c r="F11" s="110">
        <v>89.8</v>
      </c>
      <c r="G11" s="37">
        <v>80411742560</v>
      </c>
      <c r="H11" s="37">
        <v>17602089662</v>
      </c>
      <c r="I11" s="206">
        <v>9.2100000000000009</v>
      </c>
      <c r="J11" s="205">
        <v>8.69</v>
      </c>
      <c r="K11" s="37">
        <v>5416</v>
      </c>
    </row>
    <row r="12" spans="1:11" x14ac:dyDescent="0.25">
      <c r="A12" s="93" t="s">
        <v>190</v>
      </c>
      <c r="B12" s="36">
        <v>467276</v>
      </c>
      <c r="C12" s="36">
        <v>98361845400</v>
      </c>
      <c r="D12" s="36">
        <v>102536322119</v>
      </c>
      <c r="E12" s="36">
        <v>219434</v>
      </c>
      <c r="F12" s="110">
        <v>93.9</v>
      </c>
      <c r="G12" s="37">
        <v>125529024640</v>
      </c>
      <c r="H12" s="37">
        <v>22992702521</v>
      </c>
      <c r="I12" s="206">
        <v>10.15</v>
      </c>
      <c r="J12" s="205">
        <v>9.6300000000000008</v>
      </c>
      <c r="K12" s="37">
        <v>4994</v>
      </c>
    </row>
    <row r="13" spans="1:11" x14ac:dyDescent="0.25">
      <c r="A13" s="93" t="s">
        <v>191</v>
      </c>
      <c r="B13" s="36">
        <v>364953</v>
      </c>
      <c r="C13" s="36">
        <v>76383412700</v>
      </c>
      <c r="D13" s="36">
        <v>79625124735</v>
      </c>
      <c r="E13" s="36">
        <v>218179</v>
      </c>
      <c r="F13" s="110">
        <v>93.4</v>
      </c>
      <c r="G13" s="37">
        <v>98040973920</v>
      </c>
      <c r="H13" s="37">
        <v>18415849185</v>
      </c>
      <c r="I13" s="206">
        <v>9.94</v>
      </c>
      <c r="J13" s="205">
        <v>9.42</v>
      </c>
      <c r="K13" s="37">
        <v>5016</v>
      </c>
    </row>
    <row r="14" spans="1:11" ht="18" customHeight="1" x14ac:dyDescent="0.25">
      <c r="A14" s="93" t="s">
        <v>192</v>
      </c>
      <c r="B14" s="36">
        <v>202247</v>
      </c>
      <c r="C14" s="36">
        <v>41229392400</v>
      </c>
      <c r="D14" s="36">
        <v>42979167813</v>
      </c>
      <c r="E14" s="36">
        <v>212508</v>
      </c>
      <c r="F14" s="110">
        <v>91</v>
      </c>
      <c r="G14" s="37">
        <v>54331634080</v>
      </c>
      <c r="H14" s="37">
        <v>11352466267</v>
      </c>
      <c r="I14" s="206">
        <v>9.31</v>
      </c>
      <c r="J14" s="205">
        <v>8.7899999999999991</v>
      </c>
      <c r="K14" s="37">
        <v>5226</v>
      </c>
    </row>
    <row r="15" spans="1:11" x14ac:dyDescent="0.25">
      <c r="A15" s="93" t="s">
        <v>193</v>
      </c>
      <c r="B15" s="36">
        <v>246033</v>
      </c>
      <c r="C15" s="36">
        <v>49527509100</v>
      </c>
      <c r="D15" s="36">
        <v>51629456586</v>
      </c>
      <c r="E15" s="36">
        <v>209848</v>
      </c>
      <c r="F15" s="110">
        <v>89.8</v>
      </c>
      <c r="G15" s="37">
        <v>66094305120</v>
      </c>
      <c r="H15" s="37">
        <v>14464848534</v>
      </c>
      <c r="I15" s="206">
        <v>8.7200000000000006</v>
      </c>
      <c r="J15" s="205">
        <v>8.1999999999999993</v>
      </c>
      <c r="K15" s="37">
        <v>5127</v>
      </c>
    </row>
    <row r="16" spans="1:11" x14ac:dyDescent="0.25">
      <c r="A16" s="93" t="s">
        <v>194</v>
      </c>
      <c r="B16" s="36">
        <v>60050</v>
      </c>
      <c r="C16" s="36">
        <v>11609737700</v>
      </c>
      <c r="D16" s="36">
        <v>12102454968</v>
      </c>
      <c r="E16" s="36">
        <v>201540</v>
      </c>
      <c r="F16" s="110">
        <v>86.3</v>
      </c>
      <c r="G16" s="37">
        <v>16131832000</v>
      </c>
      <c r="H16" s="37">
        <v>4029377032</v>
      </c>
      <c r="I16" s="206">
        <v>9.48</v>
      </c>
      <c r="J16" s="205">
        <v>8.9499999999999993</v>
      </c>
      <c r="K16" s="37">
        <v>6361</v>
      </c>
    </row>
    <row r="17" spans="1:11" x14ac:dyDescent="0.25">
      <c r="A17" s="93" t="s">
        <v>195</v>
      </c>
      <c r="B17" s="36">
        <v>159227</v>
      </c>
      <c r="C17" s="36">
        <v>32649334000</v>
      </c>
      <c r="D17" s="36">
        <v>34034971735</v>
      </c>
      <c r="E17" s="36">
        <v>213751</v>
      </c>
      <c r="F17" s="110">
        <v>91.5</v>
      </c>
      <c r="G17" s="37">
        <v>42774741280</v>
      </c>
      <c r="H17" s="37">
        <v>8739769545</v>
      </c>
      <c r="I17" s="206">
        <v>9.9700000000000006</v>
      </c>
      <c r="J17" s="205">
        <v>9.4499999999999993</v>
      </c>
      <c r="K17" s="37">
        <v>5472</v>
      </c>
    </row>
    <row r="18" spans="1:11" x14ac:dyDescent="0.25">
      <c r="A18" s="93" t="s">
        <v>196</v>
      </c>
      <c r="B18" s="36">
        <v>1388910</v>
      </c>
      <c r="C18" s="36">
        <v>285884770400</v>
      </c>
      <c r="D18" s="36">
        <v>298017720056</v>
      </c>
      <c r="E18" s="36">
        <v>214569</v>
      </c>
      <c r="F18" s="110">
        <v>91.9</v>
      </c>
      <c r="G18" s="37">
        <v>373116782400</v>
      </c>
      <c r="H18" s="37">
        <v>75099062344</v>
      </c>
      <c r="I18" s="206">
        <v>9.3800000000000008</v>
      </c>
      <c r="J18" s="205">
        <v>8.86</v>
      </c>
      <c r="K18" s="37">
        <v>5072</v>
      </c>
    </row>
    <row r="19" spans="1:11" ht="18" customHeight="1" x14ac:dyDescent="0.25">
      <c r="A19" s="93" t="s">
        <v>197</v>
      </c>
      <c r="B19" s="36">
        <v>336440</v>
      </c>
      <c r="C19" s="36">
        <v>74160940300</v>
      </c>
      <c r="D19" s="36">
        <v>77308330606</v>
      </c>
      <c r="E19" s="36">
        <v>229783</v>
      </c>
      <c r="F19" s="110">
        <v>98.4</v>
      </c>
      <c r="G19" s="37">
        <v>90381241600</v>
      </c>
      <c r="H19" s="37">
        <v>13072910994</v>
      </c>
      <c r="I19" s="206">
        <v>9.8000000000000007</v>
      </c>
      <c r="J19" s="205">
        <v>9.2799999999999994</v>
      </c>
      <c r="K19" s="37">
        <v>3808</v>
      </c>
    </row>
    <row r="20" spans="1:11" x14ac:dyDescent="0.25">
      <c r="A20" s="93" t="s">
        <v>198</v>
      </c>
      <c r="B20" s="36">
        <v>1734344</v>
      </c>
      <c r="C20" s="36">
        <v>387207065400</v>
      </c>
      <c r="D20" s="36">
        <v>403640133256</v>
      </c>
      <c r="E20" s="36">
        <v>232734</v>
      </c>
      <c r="F20" s="110">
        <v>99.6</v>
      </c>
      <c r="G20" s="37">
        <v>465914172160</v>
      </c>
      <c r="H20" s="37">
        <v>62274038904</v>
      </c>
      <c r="I20" s="206">
        <v>9.67</v>
      </c>
      <c r="J20" s="205">
        <v>9.15</v>
      </c>
      <c r="K20" s="37">
        <v>3472</v>
      </c>
    </row>
    <row r="21" spans="1:11" x14ac:dyDescent="0.25">
      <c r="A21" s="93" t="s">
        <v>199</v>
      </c>
      <c r="B21" s="36">
        <v>282906</v>
      </c>
      <c r="C21" s="36">
        <v>56755055800</v>
      </c>
      <c r="D21" s="36">
        <v>59163740368</v>
      </c>
      <c r="E21" s="36">
        <v>209129</v>
      </c>
      <c r="F21" s="110">
        <v>89.5</v>
      </c>
      <c r="G21" s="37">
        <v>75999867840</v>
      </c>
      <c r="H21" s="37">
        <v>16836127472</v>
      </c>
      <c r="I21" s="206">
        <v>9.11</v>
      </c>
      <c r="J21" s="205">
        <v>8.59</v>
      </c>
      <c r="K21" s="37">
        <v>5421</v>
      </c>
    </row>
    <row r="22" spans="1:11" x14ac:dyDescent="0.25">
      <c r="A22" s="93" t="s">
        <v>200</v>
      </c>
      <c r="B22" s="36">
        <v>305715</v>
      </c>
      <c r="C22" s="36">
        <v>62583109100</v>
      </c>
      <c r="D22" s="36">
        <v>65239136250</v>
      </c>
      <c r="E22" s="36">
        <v>213399</v>
      </c>
      <c r="F22" s="110">
        <v>91.4</v>
      </c>
      <c r="G22" s="37">
        <v>82127277600</v>
      </c>
      <c r="H22" s="37">
        <v>16888141350</v>
      </c>
      <c r="I22" s="206">
        <v>10.08</v>
      </c>
      <c r="J22" s="205">
        <v>9.56</v>
      </c>
      <c r="K22" s="37">
        <v>5568</v>
      </c>
    </row>
    <row r="23" spans="1:11" x14ac:dyDescent="0.25">
      <c r="A23" s="93" t="s">
        <v>201</v>
      </c>
      <c r="B23" s="36">
        <v>277228</v>
      </c>
      <c r="C23" s="36">
        <v>58842143100</v>
      </c>
      <c r="D23" s="36">
        <v>61339403653</v>
      </c>
      <c r="E23" s="36">
        <v>221260</v>
      </c>
      <c r="F23" s="110">
        <v>94.7</v>
      </c>
      <c r="G23" s="37">
        <v>74474529920</v>
      </c>
      <c r="H23" s="37">
        <v>13135126267</v>
      </c>
      <c r="I23" s="206">
        <v>8.89</v>
      </c>
      <c r="J23" s="205">
        <v>8.3699999999999992</v>
      </c>
      <c r="K23" s="37">
        <v>4212</v>
      </c>
    </row>
    <row r="24" spans="1:11" ht="18" customHeight="1" x14ac:dyDescent="0.25">
      <c r="A24" s="93" t="s">
        <v>202</v>
      </c>
      <c r="B24" s="36">
        <v>287681</v>
      </c>
      <c r="C24" s="36">
        <v>58753951900</v>
      </c>
      <c r="D24" s="36">
        <v>61247469619</v>
      </c>
      <c r="E24" s="36">
        <v>212901</v>
      </c>
      <c r="F24" s="110">
        <v>91.1</v>
      </c>
      <c r="G24" s="37">
        <v>77282623840</v>
      </c>
      <c r="H24" s="37">
        <v>16035154221</v>
      </c>
      <c r="I24" s="206">
        <v>9.56</v>
      </c>
      <c r="J24" s="205">
        <v>9.0399999999999991</v>
      </c>
      <c r="K24" s="37">
        <v>5329</v>
      </c>
    </row>
    <row r="25" spans="1:11" x14ac:dyDescent="0.25">
      <c r="A25" s="93" t="s">
        <v>203</v>
      </c>
      <c r="B25" s="36">
        <v>287631</v>
      </c>
      <c r="C25" s="36">
        <v>58640594100</v>
      </c>
      <c r="D25" s="36">
        <v>61129300914</v>
      </c>
      <c r="E25" s="36">
        <v>212527</v>
      </c>
      <c r="F25" s="110">
        <v>91</v>
      </c>
      <c r="G25" s="37">
        <v>77269191840</v>
      </c>
      <c r="H25" s="37">
        <v>16139890926</v>
      </c>
      <c r="I25" s="206">
        <v>9.77</v>
      </c>
      <c r="J25" s="205">
        <v>9.25</v>
      </c>
      <c r="K25" s="37">
        <v>5482</v>
      </c>
    </row>
    <row r="26" spans="1:11" x14ac:dyDescent="0.25">
      <c r="A26" s="93" t="s">
        <v>204</v>
      </c>
      <c r="B26" s="36">
        <v>244663</v>
      </c>
      <c r="C26" s="36">
        <v>51987595200</v>
      </c>
      <c r="D26" s="36">
        <v>54193948740</v>
      </c>
      <c r="E26" s="36">
        <v>221504</v>
      </c>
      <c r="F26" s="110">
        <v>94.8</v>
      </c>
      <c r="G26" s="37">
        <v>65726268320</v>
      </c>
      <c r="H26" s="37">
        <v>11532319580</v>
      </c>
      <c r="I26" s="206">
        <v>8.0399999999999991</v>
      </c>
      <c r="J26" s="205">
        <v>7.52</v>
      </c>
      <c r="K26" s="37">
        <v>3790</v>
      </c>
    </row>
    <row r="27" spans="1:11" x14ac:dyDescent="0.25">
      <c r="A27" s="93" t="s">
        <v>205</v>
      </c>
      <c r="B27" s="36">
        <v>131064</v>
      </c>
      <c r="C27" s="36">
        <v>26137317200</v>
      </c>
      <c r="D27" s="36">
        <v>27246584942</v>
      </c>
      <c r="E27" s="36">
        <v>207888</v>
      </c>
      <c r="F27" s="110">
        <v>89</v>
      </c>
      <c r="G27" s="37">
        <v>35209032960</v>
      </c>
      <c r="H27" s="37">
        <v>7962448018</v>
      </c>
      <c r="I27" s="206">
        <v>8.91</v>
      </c>
      <c r="J27" s="205">
        <v>8.39</v>
      </c>
      <c r="K27" s="37">
        <v>5413</v>
      </c>
    </row>
    <row r="28" spans="1:11" x14ac:dyDescent="0.25">
      <c r="A28" s="93" t="s">
        <v>206</v>
      </c>
      <c r="B28" s="36">
        <v>273220</v>
      </c>
      <c r="C28" s="36">
        <v>57374315600</v>
      </c>
      <c r="D28" s="36">
        <v>59809281554</v>
      </c>
      <c r="E28" s="36">
        <v>218905</v>
      </c>
      <c r="F28" s="110">
        <v>93.7</v>
      </c>
      <c r="G28" s="37">
        <v>73397820800</v>
      </c>
      <c r="H28" s="37">
        <v>13588539246</v>
      </c>
      <c r="I28" s="206">
        <v>8.5299999999999994</v>
      </c>
      <c r="J28" s="205">
        <v>8.01</v>
      </c>
      <c r="K28" s="37">
        <v>4242</v>
      </c>
    </row>
    <row r="29" spans="1:11" ht="18" customHeight="1" thickBot="1" x14ac:dyDescent="0.3">
      <c r="A29" s="94" t="s">
        <v>207</v>
      </c>
      <c r="B29" s="73">
        <v>249649</v>
      </c>
      <c r="C29" s="73">
        <v>55923828700</v>
      </c>
      <c r="D29" s="73">
        <v>58297235990</v>
      </c>
      <c r="E29" s="73">
        <v>233517</v>
      </c>
      <c r="F29" s="112">
        <v>100</v>
      </c>
      <c r="G29" s="38">
        <v>67065707360</v>
      </c>
      <c r="H29" s="38">
        <v>8768471370</v>
      </c>
      <c r="I29" s="207">
        <v>8.6300000000000008</v>
      </c>
      <c r="J29" s="208">
        <v>8.11</v>
      </c>
      <c r="K29" s="38">
        <v>3031</v>
      </c>
    </row>
    <row r="30" spans="1:11" x14ac:dyDescent="0.25">
      <c r="A30" s="39" t="str">
        <f>"1) Enligt regeringens beslut om uppräkningsfaktorer för beräkning av kommunalskattemedel för år 2021."</f>
        <v>1) Enligt regeringens beslut om uppräkningsfaktorer för beräkning av kommunalskattemedel för år 2021.</v>
      </c>
      <c r="B30" s="63"/>
      <c r="C30" s="64"/>
      <c r="D30" s="64"/>
      <c r="E30" s="65"/>
      <c r="F30" s="66"/>
      <c r="G30" s="67"/>
      <c r="H30" s="67"/>
      <c r="I30" s="67"/>
      <c r="J30" s="67"/>
      <c r="K30" s="68"/>
    </row>
    <row r="31" spans="1:11" x14ac:dyDescent="0.25"/>
    <row r="32" spans="1:11" x14ac:dyDescent="0.25"/>
    <row r="33" hidden="1" x14ac:dyDescent="0.25"/>
    <row r="34" hidden="1" x14ac:dyDescent="0.25"/>
    <row r="35" hidden="1" x14ac:dyDescent="0.25"/>
    <row r="36" hidden="1" x14ac:dyDescent="0.25"/>
  </sheetData>
  <mergeCells count="4">
    <mergeCell ref="D2:F2"/>
    <mergeCell ref="I2:J2"/>
    <mergeCell ref="I3:J3"/>
    <mergeCell ref="I4:J4"/>
  </mergeCells>
  <conditionalFormatting sqref="G9:H13 G15:H18 G20:H23 G25:H28">
    <cfRule type="cellIs" dxfId="146" priority="39" stopIfTrue="1" operator="lessThan">
      <formula>0</formula>
    </cfRule>
  </conditionalFormatting>
  <conditionalFormatting sqref="G14:H14">
    <cfRule type="cellIs" dxfId="145" priority="38" stopIfTrue="1" operator="lessThan">
      <formula>0</formula>
    </cfRule>
  </conditionalFormatting>
  <conditionalFormatting sqref="K9:K13 K15:K18 K20:K23 K25:K28">
    <cfRule type="cellIs" dxfId="144" priority="33" stopIfTrue="1" operator="lessThan">
      <formula>0</formula>
    </cfRule>
  </conditionalFormatting>
  <conditionalFormatting sqref="K9:K13 K15:K18 K20:K23 K25:K28">
    <cfRule type="cellIs" dxfId="143" priority="32" stopIfTrue="1" operator="lessThan">
      <formula>0</formula>
    </cfRule>
  </conditionalFormatting>
  <conditionalFormatting sqref="K14">
    <cfRule type="cellIs" dxfId="142" priority="27" stopIfTrue="1" operator="lessThan">
      <formula>0</formula>
    </cfRule>
  </conditionalFormatting>
  <conditionalFormatting sqref="K14">
    <cfRule type="cellIs" dxfId="141" priority="26" stopIfTrue="1" operator="lessThan">
      <formula>0</formula>
    </cfRule>
  </conditionalFormatting>
  <conditionalFormatting sqref="K19">
    <cfRule type="cellIs" dxfId="140" priority="22" stopIfTrue="1" operator="lessThan">
      <formula>0</formula>
    </cfRule>
  </conditionalFormatting>
  <conditionalFormatting sqref="K19">
    <cfRule type="cellIs" dxfId="139" priority="21" stopIfTrue="1" operator="lessThan">
      <formula>0</formula>
    </cfRule>
  </conditionalFormatting>
  <conditionalFormatting sqref="K24">
    <cfRule type="cellIs" dxfId="138" priority="17" stopIfTrue="1" operator="lessThan">
      <formula>0</formula>
    </cfRule>
  </conditionalFormatting>
  <conditionalFormatting sqref="K24">
    <cfRule type="cellIs" dxfId="137" priority="16" stopIfTrue="1" operator="lessThan">
      <formula>0</formula>
    </cfRule>
  </conditionalFormatting>
  <conditionalFormatting sqref="F8:F29">
    <cfRule type="expression" dxfId="136" priority="40" stopIfTrue="1">
      <formula>IF(C8&lt;0,TRUE,FALSE)</formula>
    </cfRule>
  </conditionalFormatting>
  <conditionalFormatting sqref="G19:H19">
    <cfRule type="cellIs" dxfId="135" priority="37" stopIfTrue="1" operator="lessThan">
      <formula>0</formula>
    </cfRule>
  </conditionalFormatting>
  <conditionalFormatting sqref="G24:H24">
    <cfRule type="cellIs" dxfId="134" priority="36" stopIfTrue="1" operator="lessThan">
      <formula>0</formula>
    </cfRule>
  </conditionalFormatting>
  <conditionalFormatting sqref="G29:H29">
    <cfRule type="cellIs" dxfId="133" priority="35" stopIfTrue="1" operator="lessThan">
      <formula>0</formula>
    </cfRule>
  </conditionalFormatting>
  <conditionalFormatting sqref="K9:K13 K15:K18 K20:K23 K25:K28">
    <cfRule type="cellIs" dxfId="132" priority="34" stopIfTrue="1" operator="lessThan">
      <formula>0</formula>
    </cfRule>
  </conditionalFormatting>
  <conditionalFormatting sqref="K14">
    <cfRule type="cellIs" dxfId="131" priority="25" stopIfTrue="1" operator="lessThan">
      <formula>0</formula>
    </cfRule>
  </conditionalFormatting>
  <conditionalFormatting sqref="K19">
    <cfRule type="cellIs" dxfId="130" priority="20" stopIfTrue="1" operator="lessThan">
      <formula>0</formula>
    </cfRule>
  </conditionalFormatting>
  <conditionalFormatting sqref="K24">
    <cfRule type="cellIs" dxfId="129" priority="15" stopIfTrue="1" operator="lessThan">
      <formula>0</formula>
    </cfRule>
  </conditionalFormatting>
  <conditionalFormatting sqref="K29">
    <cfRule type="cellIs" dxfId="128" priority="12" stopIfTrue="1" operator="lessThan">
      <formula>0</formula>
    </cfRule>
  </conditionalFormatting>
  <conditionalFormatting sqref="K29">
    <cfRule type="cellIs" dxfId="127" priority="11" stopIfTrue="1" operator="lessThan">
      <formula>0</formula>
    </cfRule>
  </conditionalFormatting>
  <conditionalFormatting sqref="K29">
    <cfRule type="cellIs" dxfId="126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3.2" zeroHeight="1" x14ac:dyDescent="0.25"/>
  <cols>
    <col min="1" max="1" width="19" style="8" customWidth="1"/>
    <col min="2" max="2" width="12.6640625" style="8" customWidth="1"/>
    <col min="3" max="3" width="10.109375" style="8" customWidth="1"/>
    <col min="4" max="4" width="10.88671875" style="8" customWidth="1"/>
    <col min="5" max="5" width="7.6640625" style="8" customWidth="1"/>
    <col min="6" max="6" width="8.88671875" style="8" customWidth="1"/>
    <col min="7" max="7" width="12.44140625" style="8" customWidth="1"/>
    <col min="8" max="8" width="12.33203125" style="8" customWidth="1"/>
    <col min="9" max="253" width="9.109375" style="3" hidden="1" customWidth="1"/>
    <col min="254" max="254" width="4.33203125" style="3" hidden="1" customWidth="1"/>
    <col min="255" max="255" width="12.6640625" style="3" hidden="1" customWidth="1"/>
    <col min="256" max="256" width="10.109375" style="3" hidden="1" customWidth="1"/>
    <col min="257" max="257" width="12.6640625" style="3" hidden="1" customWidth="1"/>
    <col min="258" max="258" width="10.109375" style="3" hidden="1" customWidth="1"/>
    <col min="259" max="259" width="10.88671875" style="3" hidden="1" customWidth="1"/>
    <col min="260" max="260" width="7.6640625" style="3" hidden="1" customWidth="1"/>
    <col min="261" max="261" width="8.88671875" style="3" hidden="1" customWidth="1"/>
    <col min="262" max="262" width="12.44140625" style="3" hidden="1" customWidth="1"/>
    <col min="263" max="263" width="12.33203125" style="3" hidden="1" customWidth="1"/>
    <col min="264" max="509" width="0" style="3" hidden="1"/>
    <col min="510" max="510" width="19" style="3" hidden="1" customWidth="1"/>
    <col min="511" max="511" width="12.6640625" style="3" hidden="1" customWidth="1"/>
    <col min="512" max="512" width="10.109375" style="3" hidden="1" customWidth="1"/>
    <col min="513" max="513" width="12.6640625" style="3" hidden="1" customWidth="1"/>
    <col min="514" max="514" width="10.109375" style="3" hidden="1" customWidth="1"/>
    <col min="515" max="515" width="10.88671875" style="3" hidden="1" customWidth="1"/>
    <col min="516" max="516" width="7.6640625" style="3" hidden="1" customWidth="1"/>
    <col min="517" max="517" width="8.88671875" style="3" hidden="1" customWidth="1"/>
    <col min="518" max="518" width="12.44140625" style="3" hidden="1" customWidth="1"/>
    <col min="519" max="519" width="12.33203125" style="3" hidden="1" customWidth="1"/>
    <col min="520" max="765" width="0" style="3" hidden="1"/>
    <col min="766" max="766" width="19" style="3" hidden="1" customWidth="1"/>
    <col min="767" max="767" width="12.6640625" style="3" hidden="1" customWidth="1"/>
    <col min="768" max="768" width="10.109375" style="3" hidden="1" customWidth="1"/>
    <col min="769" max="769" width="12.6640625" style="3" hidden="1" customWidth="1"/>
    <col min="770" max="770" width="10.109375" style="3" hidden="1" customWidth="1"/>
    <col min="771" max="771" width="10.88671875" style="3" hidden="1" customWidth="1"/>
    <col min="772" max="772" width="7.6640625" style="3" hidden="1" customWidth="1"/>
    <col min="773" max="773" width="8.88671875" style="3" hidden="1" customWidth="1"/>
    <col min="774" max="774" width="12.44140625" style="3" hidden="1" customWidth="1"/>
    <col min="775" max="775" width="12.33203125" style="3" hidden="1" customWidth="1"/>
    <col min="776" max="1021" width="0" style="3" hidden="1"/>
    <col min="1022" max="1022" width="19" style="3" hidden="1" customWidth="1"/>
    <col min="1023" max="1023" width="12.6640625" style="3" hidden="1" customWidth="1"/>
    <col min="1024" max="1024" width="10.109375" style="3" hidden="1" customWidth="1"/>
    <col min="1025" max="1025" width="12.6640625" style="3" hidden="1" customWidth="1"/>
    <col min="1026" max="1026" width="10.109375" style="3" hidden="1" customWidth="1"/>
    <col min="1027" max="1027" width="10.88671875" style="3" hidden="1" customWidth="1"/>
    <col min="1028" max="1028" width="7.6640625" style="3" hidden="1" customWidth="1"/>
    <col min="1029" max="1029" width="8.88671875" style="3" hidden="1" customWidth="1"/>
    <col min="1030" max="1030" width="12.44140625" style="3" hidden="1" customWidth="1"/>
    <col min="1031" max="1031" width="12.33203125" style="3" hidden="1" customWidth="1"/>
    <col min="1032" max="1277" width="0" style="3" hidden="1"/>
    <col min="1278" max="1278" width="19" style="3" hidden="1" customWidth="1"/>
    <col min="1279" max="1279" width="12.6640625" style="3" hidden="1" customWidth="1"/>
    <col min="1280" max="1280" width="10.109375" style="3" hidden="1" customWidth="1"/>
    <col min="1281" max="1281" width="12.6640625" style="3" hidden="1" customWidth="1"/>
    <col min="1282" max="1282" width="10.109375" style="3" hidden="1" customWidth="1"/>
    <col min="1283" max="1283" width="10.88671875" style="3" hidden="1" customWidth="1"/>
    <col min="1284" max="1284" width="7.6640625" style="3" hidden="1" customWidth="1"/>
    <col min="1285" max="1285" width="8.88671875" style="3" hidden="1" customWidth="1"/>
    <col min="1286" max="1286" width="12.44140625" style="3" hidden="1" customWidth="1"/>
    <col min="1287" max="1287" width="12.33203125" style="3" hidden="1" customWidth="1"/>
    <col min="1288" max="1533" width="0" style="3" hidden="1"/>
    <col min="1534" max="1534" width="19" style="3" hidden="1" customWidth="1"/>
    <col min="1535" max="1535" width="12.6640625" style="3" hidden="1" customWidth="1"/>
    <col min="1536" max="1536" width="10.109375" style="3" hidden="1" customWidth="1"/>
    <col min="1537" max="1537" width="12.6640625" style="3" hidden="1" customWidth="1"/>
    <col min="1538" max="1538" width="10.109375" style="3" hidden="1" customWidth="1"/>
    <col min="1539" max="1539" width="10.88671875" style="3" hidden="1" customWidth="1"/>
    <col min="1540" max="1540" width="7.6640625" style="3" hidden="1" customWidth="1"/>
    <col min="1541" max="1541" width="8.88671875" style="3" hidden="1" customWidth="1"/>
    <col min="1542" max="1542" width="12.44140625" style="3" hidden="1" customWidth="1"/>
    <col min="1543" max="1543" width="12.33203125" style="3" hidden="1" customWidth="1"/>
    <col min="1544" max="1789" width="0" style="3" hidden="1"/>
    <col min="1790" max="1790" width="19" style="3" hidden="1" customWidth="1"/>
    <col min="1791" max="1791" width="12.6640625" style="3" hidden="1" customWidth="1"/>
    <col min="1792" max="1792" width="10.109375" style="3" hidden="1" customWidth="1"/>
    <col min="1793" max="1793" width="12.6640625" style="3" hidden="1" customWidth="1"/>
    <col min="1794" max="1794" width="10.109375" style="3" hidden="1" customWidth="1"/>
    <col min="1795" max="1795" width="10.88671875" style="3" hidden="1" customWidth="1"/>
    <col min="1796" max="1796" width="7.6640625" style="3" hidden="1" customWidth="1"/>
    <col min="1797" max="1797" width="8.88671875" style="3" hidden="1" customWidth="1"/>
    <col min="1798" max="1798" width="12.44140625" style="3" hidden="1" customWidth="1"/>
    <col min="1799" max="1799" width="12.33203125" style="3" hidden="1" customWidth="1"/>
    <col min="1800" max="2045" width="0" style="3" hidden="1"/>
    <col min="2046" max="2046" width="19" style="3" hidden="1" customWidth="1"/>
    <col min="2047" max="2047" width="12.6640625" style="3" hidden="1" customWidth="1"/>
    <col min="2048" max="2048" width="10.109375" style="3" hidden="1" customWidth="1"/>
    <col min="2049" max="2049" width="12.6640625" style="3" hidden="1" customWidth="1"/>
    <col min="2050" max="2050" width="10.109375" style="3" hidden="1" customWidth="1"/>
    <col min="2051" max="2051" width="10.88671875" style="3" hidden="1" customWidth="1"/>
    <col min="2052" max="2052" width="7.6640625" style="3" hidden="1" customWidth="1"/>
    <col min="2053" max="2053" width="8.88671875" style="3" hidden="1" customWidth="1"/>
    <col min="2054" max="2054" width="12.44140625" style="3" hidden="1" customWidth="1"/>
    <col min="2055" max="2055" width="12.33203125" style="3" hidden="1" customWidth="1"/>
    <col min="2056" max="2301" width="0" style="3" hidden="1"/>
    <col min="2302" max="2302" width="19" style="3" hidden="1" customWidth="1"/>
    <col min="2303" max="2303" width="12.6640625" style="3" hidden="1" customWidth="1"/>
    <col min="2304" max="2304" width="10.109375" style="3" hidden="1" customWidth="1"/>
    <col min="2305" max="2305" width="12.6640625" style="3" hidden="1" customWidth="1"/>
    <col min="2306" max="2306" width="10.109375" style="3" hidden="1" customWidth="1"/>
    <col min="2307" max="2307" width="10.88671875" style="3" hidden="1" customWidth="1"/>
    <col min="2308" max="2308" width="7.6640625" style="3" hidden="1" customWidth="1"/>
    <col min="2309" max="2309" width="8.88671875" style="3" hidden="1" customWidth="1"/>
    <col min="2310" max="2310" width="12.44140625" style="3" hidden="1" customWidth="1"/>
    <col min="2311" max="2311" width="12.33203125" style="3" hidden="1" customWidth="1"/>
    <col min="2312" max="2557" width="0" style="3" hidden="1"/>
    <col min="2558" max="2558" width="19" style="3" hidden="1" customWidth="1"/>
    <col min="2559" max="2559" width="12.6640625" style="3" hidden="1" customWidth="1"/>
    <col min="2560" max="2560" width="10.109375" style="3" hidden="1" customWidth="1"/>
    <col min="2561" max="2561" width="12.6640625" style="3" hidden="1" customWidth="1"/>
    <col min="2562" max="2562" width="10.109375" style="3" hidden="1" customWidth="1"/>
    <col min="2563" max="2563" width="10.88671875" style="3" hidden="1" customWidth="1"/>
    <col min="2564" max="2564" width="7.6640625" style="3" hidden="1" customWidth="1"/>
    <col min="2565" max="2565" width="8.88671875" style="3" hidden="1" customWidth="1"/>
    <col min="2566" max="2566" width="12.44140625" style="3" hidden="1" customWidth="1"/>
    <col min="2567" max="2567" width="12.33203125" style="3" hidden="1" customWidth="1"/>
    <col min="2568" max="2813" width="0" style="3" hidden="1"/>
    <col min="2814" max="2814" width="19" style="3" hidden="1" customWidth="1"/>
    <col min="2815" max="2815" width="12.6640625" style="3" hidden="1" customWidth="1"/>
    <col min="2816" max="2816" width="10.109375" style="3" hidden="1" customWidth="1"/>
    <col min="2817" max="2817" width="12.6640625" style="3" hidden="1" customWidth="1"/>
    <col min="2818" max="2818" width="10.109375" style="3" hidden="1" customWidth="1"/>
    <col min="2819" max="2819" width="10.88671875" style="3" hidden="1" customWidth="1"/>
    <col min="2820" max="2820" width="7.6640625" style="3" hidden="1" customWidth="1"/>
    <col min="2821" max="2821" width="8.88671875" style="3" hidden="1" customWidth="1"/>
    <col min="2822" max="2822" width="12.44140625" style="3" hidden="1" customWidth="1"/>
    <col min="2823" max="2823" width="12.33203125" style="3" hidden="1" customWidth="1"/>
    <col min="2824" max="3069" width="0" style="3" hidden="1"/>
    <col min="3070" max="3070" width="19" style="3" hidden="1" customWidth="1"/>
    <col min="3071" max="3071" width="12.6640625" style="3" hidden="1" customWidth="1"/>
    <col min="3072" max="3072" width="10.109375" style="3" hidden="1" customWidth="1"/>
    <col min="3073" max="3073" width="12.6640625" style="3" hidden="1" customWidth="1"/>
    <col min="3074" max="3074" width="10.109375" style="3" hidden="1" customWidth="1"/>
    <col min="3075" max="3075" width="10.88671875" style="3" hidden="1" customWidth="1"/>
    <col min="3076" max="3076" width="7.6640625" style="3" hidden="1" customWidth="1"/>
    <col min="3077" max="3077" width="8.88671875" style="3" hidden="1" customWidth="1"/>
    <col min="3078" max="3078" width="12.44140625" style="3" hidden="1" customWidth="1"/>
    <col min="3079" max="3079" width="12.33203125" style="3" hidden="1" customWidth="1"/>
    <col min="3080" max="3325" width="0" style="3" hidden="1"/>
    <col min="3326" max="3326" width="19" style="3" hidden="1" customWidth="1"/>
    <col min="3327" max="3327" width="12.6640625" style="3" hidden="1" customWidth="1"/>
    <col min="3328" max="3328" width="10.109375" style="3" hidden="1" customWidth="1"/>
    <col min="3329" max="3329" width="12.6640625" style="3" hidden="1" customWidth="1"/>
    <col min="3330" max="3330" width="10.109375" style="3" hidden="1" customWidth="1"/>
    <col min="3331" max="3331" width="10.88671875" style="3" hidden="1" customWidth="1"/>
    <col min="3332" max="3332" width="7.6640625" style="3" hidden="1" customWidth="1"/>
    <col min="3333" max="3333" width="8.88671875" style="3" hidden="1" customWidth="1"/>
    <col min="3334" max="3334" width="12.44140625" style="3" hidden="1" customWidth="1"/>
    <col min="3335" max="3335" width="12.33203125" style="3" hidden="1" customWidth="1"/>
    <col min="3336" max="3581" width="0" style="3" hidden="1"/>
    <col min="3582" max="3582" width="19" style="3" hidden="1" customWidth="1"/>
    <col min="3583" max="3583" width="12.6640625" style="3" hidden="1" customWidth="1"/>
    <col min="3584" max="3584" width="10.109375" style="3" hidden="1" customWidth="1"/>
    <col min="3585" max="3585" width="12.6640625" style="3" hidden="1" customWidth="1"/>
    <col min="3586" max="3586" width="10.109375" style="3" hidden="1" customWidth="1"/>
    <col min="3587" max="3587" width="10.88671875" style="3" hidden="1" customWidth="1"/>
    <col min="3588" max="3588" width="7.6640625" style="3" hidden="1" customWidth="1"/>
    <col min="3589" max="3589" width="8.88671875" style="3" hidden="1" customWidth="1"/>
    <col min="3590" max="3590" width="12.44140625" style="3" hidden="1" customWidth="1"/>
    <col min="3591" max="3591" width="12.33203125" style="3" hidden="1" customWidth="1"/>
    <col min="3592" max="3837" width="0" style="3" hidden="1"/>
    <col min="3838" max="3838" width="19" style="3" hidden="1" customWidth="1"/>
    <col min="3839" max="3839" width="12.6640625" style="3" hidden="1" customWidth="1"/>
    <col min="3840" max="3840" width="10.109375" style="3" hidden="1" customWidth="1"/>
    <col min="3841" max="3841" width="12.6640625" style="3" hidden="1" customWidth="1"/>
    <col min="3842" max="3842" width="10.109375" style="3" hidden="1" customWidth="1"/>
    <col min="3843" max="3843" width="10.88671875" style="3" hidden="1" customWidth="1"/>
    <col min="3844" max="3844" width="7.6640625" style="3" hidden="1" customWidth="1"/>
    <col min="3845" max="3845" width="8.88671875" style="3" hidden="1" customWidth="1"/>
    <col min="3846" max="3846" width="12.44140625" style="3" hidden="1" customWidth="1"/>
    <col min="3847" max="3847" width="12.33203125" style="3" hidden="1" customWidth="1"/>
    <col min="3848" max="4093" width="0" style="3" hidden="1"/>
    <col min="4094" max="4094" width="19" style="3" hidden="1" customWidth="1"/>
    <col min="4095" max="4095" width="12.6640625" style="3" hidden="1" customWidth="1"/>
    <col min="4096" max="4096" width="10.109375" style="3" hidden="1" customWidth="1"/>
    <col min="4097" max="4097" width="12.6640625" style="3" hidden="1" customWidth="1"/>
    <col min="4098" max="4098" width="10.109375" style="3" hidden="1" customWidth="1"/>
    <col min="4099" max="4099" width="10.88671875" style="3" hidden="1" customWidth="1"/>
    <col min="4100" max="4100" width="7.6640625" style="3" hidden="1" customWidth="1"/>
    <col min="4101" max="4101" width="8.88671875" style="3" hidden="1" customWidth="1"/>
    <col min="4102" max="4102" width="12.44140625" style="3" hidden="1" customWidth="1"/>
    <col min="4103" max="4103" width="12.33203125" style="3" hidden="1" customWidth="1"/>
    <col min="4104" max="4349" width="0" style="3" hidden="1"/>
    <col min="4350" max="4350" width="19" style="3" hidden="1" customWidth="1"/>
    <col min="4351" max="4351" width="12.6640625" style="3" hidden="1" customWidth="1"/>
    <col min="4352" max="4352" width="10.109375" style="3" hidden="1" customWidth="1"/>
    <col min="4353" max="4353" width="12.6640625" style="3" hidden="1" customWidth="1"/>
    <col min="4354" max="4354" width="10.109375" style="3" hidden="1" customWidth="1"/>
    <col min="4355" max="4355" width="10.88671875" style="3" hidden="1" customWidth="1"/>
    <col min="4356" max="4356" width="7.6640625" style="3" hidden="1" customWidth="1"/>
    <col min="4357" max="4357" width="8.88671875" style="3" hidden="1" customWidth="1"/>
    <col min="4358" max="4358" width="12.44140625" style="3" hidden="1" customWidth="1"/>
    <col min="4359" max="4359" width="12.33203125" style="3" hidden="1" customWidth="1"/>
    <col min="4360" max="4605" width="0" style="3" hidden="1"/>
    <col min="4606" max="4606" width="19" style="3" hidden="1" customWidth="1"/>
    <col min="4607" max="4607" width="12.6640625" style="3" hidden="1" customWidth="1"/>
    <col min="4608" max="4608" width="10.109375" style="3" hidden="1" customWidth="1"/>
    <col min="4609" max="4609" width="12.6640625" style="3" hidden="1" customWidth="1"/>
    <col min="4610" max="4610" width="10.109375" style="3" hidden="1" customWidth="1"/>
    <col min="4611" max="4611" width="10.88671875" style="3" hidden="1" customWidth="1"/>
    <col min="4612" max="4612" width="7.6640625" style="3" hidden="1" customWidth="1"/>
    <col min="4613" max="4613" width="8.88671875" style="3" hidden="1" customWidth="1"/>
    <col min="4614" max="4614" width="12.44140625" style="3" hidden="1" customWidth="1"/>
    <col min="4615" max="4615" width="12.33203125" style="3" hidden="1" customWidth="1"/>
    <col min="4616" max="4861" width="0" style="3" hidden="1"/>
    <col min="4862" max="4862" width="19" style="3" hidden="1" customWidth="1"/>
    <col min="4863" max="4863" width="12.6640625" style="3" hidden="1" customWidth="1"/>
    <col min="4864" max="4864" width="10.109375" style="3" hidden="1" customWidth="1"/>
    <col min="4865" max="4865" width="12.6640625" style="3" hidden="1" customWidth="1"/>
    <col min="4866" max="4866" width="10.109375" style="3" hidden="1" customWidth="1"/>
    <col min="4867" max="4867" width="10.88671875" style="3" hidden="1" customWidth="1"/>
    <col min="4868" max="4868" width="7.6640625" style="3" hidden="1" customWidth="1"/>
    <col min="4869" max="4869" width="8.88671875" style="3" hidden="1" customWidth="1"/>
    <col min="4870" max="4870" width="12.44140625" style="3" hidden="1" customWidth="1"/>
    <col min="4871" max="4871" width="12.33203125" style="3" hidden="1" customWidth="1"/>
    <col min="4872" max="5117" width="0" style="3" hidden="1"/>
    <col min="5118" max="5118" width="19" style="3" hidden="1" customWidth="1"/>
    <col min="5119" max="5119" width="12.6640625" style="3" hidden="1" customWidth="1"/>
    <col min="5120" max="5120" width="10.109375" style="3" hidden="1" customWidth="1"/>
    <col min="5121" max="5121" width="12.6640625" style="3" hidden="1" customWidth="1"/>
    <col min="5122" max="5122" width="10.109375" style="3" hidden="1" customWidth="1"/>
    <col min="5123" max="5123" width="10.88671875" style="3" hidden="1" customWidth="1"/>
    <col min="5124" max="5124" width="7.6640625" style="3" hidden="1" customWidth="1"/>
    <col min="5125" max="5125" width="8.88671875" style="3" hidden="1" customWidth="1"/>
    <col min="5126" max="5126" width="12.44140625" style="3" hidden="1" customWidth="1"/>
    <col min="5127" max="5127" width="12.33203125" style="3" hidden="1" customWidth="1"/>
    <col min="5128" max="5373" width="0" style="3" hidden="1"/>
    <col min="5374" max="5374" width="19" style="3" hidden="1" customWidth="1"/>
    <col min="5375" max="5375" width="12.6640625" style="3" hidden="1" customWidth="1"/>
    <col min="5376" max="5376" width="10.109375" style="3" hidden="1" customWidth="1"/>
    <col min="5377" max="5377" width="12.6640625" style="3" hidden="1" customWidth="1"/>
    <col min="5378" max="5378" width="10.109375" style="3" hidden="1" customWidth="1"/>
    <col min="5379" max="5379" width="10.88671875" style="3" hidden="1" customWidth="1"/>
    <col min="5380" max="5380" width="7.6640625" style="3" hidden="1" customWidth="1"/>
    <col min="5381" max="5381" width="8.88671875" style="3" hidden="1" customWidth="1"/>
    <col min="5382" max="5382" width="12.44140625" style="3" hidden="1" customWidth="1"/>
    <col min="5383" max="5383" width="12.33203125" style="3" hidden="1" customWidth="1"/>
    <col min="5384" max="5629" width="0" style="3" hidden="1"/>
    <col min="5630" max="5630" width="19" style="3" hidden="1" customWidth="1"/>
    <col min="5631" max="5631" width="12.6640625" style="3" hidden="1" customWidth="1"/>
    <col min="5632" max="5632" width="10.109375" style="3" hidden="1" customWidth="1"/>
    <col min="5633" max="5633" width="12.6640625" style="3" hidden="1" customWidth="1"/>
    <col min="5634" max="5634" width="10.109375" style="3" hidden="1" customWidth="1"/>
    <col min="5635" max="5635" width="10.88671875" style="3" hidden="1" customWidth="1"/>
    <col min="5636" max="5636" width="7.6640625" style="3" hidden="1" customWidth="1"/>
    <col min="5637" max="5637" width="8.88671875" style="3" hidden="1" customWidth="1"/>
    <col min="5638" max="5638" width="12.44140625" style="3" hidden="1" customWidth="1"/>
    <col min="5639" max="5639" width="12.33203125" style="3" hidden="1" customWidth="1"/>
    <col min="5640" max="5885" width="0" style="3" hidden="1"/>
    <col min="5886" max="5886" width="19" style="3" hidden="1" customWidth="1"/>
    <col min="5887" max="5887" width="12.6640625" style="3" hidden="1" customWidth="1"/>
    <col min="5888" max="5888" width="10.109375" style="3" hidden="1" customWidth="1"/>
    <col min="5889" max="5889" width="12.6640625" style="3" hidden="1" customWidth="1"/>
    <col min="5890" max="5890" width="10.109375" style="3" hidden="1" customWidth="1"/>
    <col min="5891" max="5891" width="10.88671875" style="3" hidden="1" customWidth="1"/>
    <col min="5892" max="5892" width="7.6640625" style="3" hidden="1" customWidth="1"/>
    <col min="5893" max="5893" width="8.88671875" style="3" hidden="1" customWidth="1"/>
    <col min="5894" max="5894" width="12.44140625" style="3" hidden="1" customWidth="1"/>
    <col min="5895" max="5895" width="12.33203125" style="3" hidden="1" customWidth="1"/>
    <col min="5896" max="6141" width="0" style="3" hidden="1"/>
    <col min="6142" max="6142" width="19" style="3" hidden="1" customWidth="1"/>
    <col min="6143" max="6143" width="12.6640625" style="3" hidden="1" customWidth="1"/>
    <col min="6144" max="6144" width="10.109375" style="3" hidden="1" customWidth="1"/>
    <col min="6145" max="6145" width="12.6640625" style="3" hidden="1" customWidth="1"/>
    <col min="6146" max="6146" width="10.109375" style="3" hidden="1" customWidth="1"/>
    <col min="6147" max="6147" width="10.88671875" style="3" hidden="1" customWidth="1"/>
    <col min="6148" max="6148" width="7.6640625" style="3" hidden="1" customWidth="1"/>
    <col min="6149" max="6149" width="8.88671875" style="3" hidden="1" customWidth="1"/>
    <col min="6150" max="6150" width="12.44140625" style="3" hidden="1" customWidth="1"/>
    <col min="6151" max="6151" width="12.33203125" style="3" hidden="1" customWidth="1"/>
    <col min="6152" max="6397" width="0" style="3" hidden="1"/>
    <col min="6398" max="6398" width="19" style="3" hidden="1" customWidth="1"/>
    <col min="6399" max="6399" width="12.6640625" style="3" hidden="1" customWidth="1"/>
    <col min="6400" max="6400" width="10.109375" style="3" hidden="1" customWidth="1"/>
    <col min="6401" max="6401" width="12.6640625" style="3" hidden="1" customWidth="1"/>
    <col min="6402" max="6402" width="10.109375" style="3" hidden="1" customWidth="1"/>
    <col min="6403" max="6403" width="10.88671875" style="3" hidden="1" customWidth="1"/>
    <col min="6404" max="6404" width="7.6640625" style="3" hidden="1" customWidth="1"/>
    <col min="6405" max="6405" width="8.88671875" style="3" hidden="1" customWidth="1"/>
    <col min="6406" max="6406" width="12.44140625" style="3" hidden="1" customWidth="1"/>
    <col min="6407" max="6407" width="12.33203125" style="3" hidden="1" customWidth="1"/>
    <col min="6408" max="6653" width="0" style="3" hidden="1"/>
    <col min="6654" max="6654" width="19" style="3" hidden="1" customWidth="1"/>
    <col min="6655" max="6655" width="12.6640625" style="3" hidden="1" customWidth="1"/>
    <col min="6656" max="6656" width="10.109375" style="3" hidden="1" customWidth="1"/>
    <col min="6657" max="6657" width="12.6640625" style="3" hidden="1" customWidth="1"/>
    <col min="6658" max="6658" width="10.109375" style="3" hidden="1" customWidth="1"/>
    <col min="6659" max="6659" width="10.88671875" style="3" hidden="1" customWidth="1"/>
    <col min="6660" max="6660" width="7.6640625" style="3" hidden="1" customWidth="1"/>
    <col min="6661" max="6661" width="8.88671875" style="3" hidden="1" customWidth="1"/>
    <col min="6662" max="6662" width="12.44140625" style="3" hidden="1" customWidth="1"/>
    <col min="6663" max="6663" width="12.33203125" style="3" hidden="1" customWidth="1"/>
    <col min="6664" max="6909" width="0" style="3" hidden="1"/>
    <col min="6910" max="6910" width="19" style="3" hidden="1" customWidth="1"/>
    <col min="6911" max="6911" width="12.6640625" style="3" hidden="1" customWidth="1"/>
    <col min="6912" max="6912" width="10.109375" style="3" hidden="1" customWidth="1"/>
    <col min="6913" max="6913" width="12.6640625" style="3" hidden="1" customWidth="1"/>
    <col min="6914" max="6914" width="10.109375" style="3" hidden="1" customWidth="1"/>
    <col min="6915" max="6915" width="10.88671875" style="3" hidden="1" customWidth="1"/>
    <col min="6916" max="6916" width="7.6640625" style="3" hidden="1" customWidth="1"/>
    <col min="6917" max="6917" width="8.88671875" style="3" hidden="1" customWidth="1"/>
    <col min="6918" max="6918" width="12.44140625" style="3" hidden="1" customWidth="1"/>
    <col min="6919" max="6919" width="12.33203125" style="3" hidden="1" customWidth="1"/>
    <col min="6920" max="7165" width="0" style="3" hidden="1"/>
    <col min="7166" max="7166" width="19" style="3" hidden="1" customWidth="1"/>
    <col min="7167" max="7167" width="12.6640625" style="3" hidden="1" customWidth="1"/>
    <col min="7168" max="7168" width="10.109375" style="3" hidden="1" customWidth="1"/>
    <col min="7169" max="7169" width="12.6640625" style="3" hidden="1" customWidth="1"/>
    <col min="7170" max="7170" width="10.109375" style="3" hidden="1" customWidth="1"/>
    <col min="7171" max="7171" width="10.88671875" style="3" hidden="1" customWidth="1"/>
    <col min="7172" max="7172" width="7.6640625" style="3" hidden="1" customWidth="1"/>
    <col min="7173" max="7173" width="8.88671875" style="3" hidden="1" customWidth="1"/>
    <col min="7174" max="7174" width="12.44140625" style="3" hidden="1" customWidth="1"/>
    <col min="7175" max="7175" width="12.33203125" style="3" hidden="1" customWidth="1"/>
    <col min="7176" max="7421" width="0" style="3" hidden="1"/>
    <col min="7422" max="7422" width="19" style="3" hidden="1" customWidth="1"/>
    <col min="7423" max="7423" width="12.6640625" style="3" hidden="1" customWidth="1"/>
    <col min="7424" max="7424" width="10.109375" style="3" hidden="1" customWidth="1"/>
    <col min="7425" max="7425" width="12.6640625" style="3" hidden="1" customWidth="1"/>
    <col min="7426" max="7426" width="10.109375" style="3" hidden="1" customWidth="1"/>
    <col min="7427" max="7427" width="10.88671875" style="3" hidden="1" customWidth="1"/>
    <col min="7428" max="7428" width="7.6640625" style="3" hidden="1" customWidth="1"/>
    <col min="7429" max="7429" width="8.88671875" style="3" hidden="1" customWidth="1"/>
    <col min="7430" max="7430" width="12.44140625" style="3" hidden="1" customWidth="1"/>
    <col min="7431" max="7431" width="12.33203125" style="3" hidden="1" customWidth="1"/>
    <col min="7432" max="7677" width="0" style="3" hidden="1"/>
    <col min="7678" max="7678" width="19" style="3" hidden="1" customWidth="1"/>
    <col min="7679" max="7679" width="12.6640625" style="3" hidden="1" customWidth="1"/>
    <col min="7680" max="7680" width="10.109375" style="3" hidden="1" customWidth="1"/>
    <col min="7681" max="7681" width="12.6640625" style="3" hidden="1" customWidth="1"/>
    <col min="7682" max="7682" width="10.109375" style="3" hidden="1" customWidth="1"/>
    <col min="7683" max="7683" width="10.88671875" style="3" hidden="1" customWidth="1"/>
    <col min="7684" max="7684" width="7.6640625" style="3" hidden="1" customWidth="1"/>
    <col min="7685" max="7685" width="8.88671875" style="3" hidden="1" customWidth="1"/>
    <col min="7686" max="7686" width="12.44140625" style="3" hidden="1" customWidth="1"/>
    <col min="7687" max="7687" width="12.33203125" style="3" hidden="1" customWidth="1"/>
    <col min="7688" max="7933" width="0" style="3" hidden="1"/>
    <col min="7934" max="7934" width="19" style="3" hidden="1" customWidth="1"/>
    <col min="7935" max="7935" width="12.6640625" style="3" hidden="1" customWidth="1"/>
    <col min="7936" max="7936" width="10.109375" style="3" hidden="1" customWidth="1"/>
    <col min="7937" max="7937" width="12.6640625" style="3" hidden="1" customWidth="1"/>
    <col min="7938" max="7938" width="10.109375" style="3" hidden="1" customWidth="1"/>
    <col min="7939" max="7939" width="10.88671875" style="3" hidden="1" customWidth="1"/>
    <col min="7940" max="7940" width="7.6640625" style="3" hidden="1" customWidth="1"/>
    <col min="7941" max="7941" width="8.88671875" style="3" hidden="1" customWidth="1"/>
    <col min="7942" max="7942" width="12.44140625" style="3" hidden="1" customWidth="1"/>
    <col min="7943" max="7943" width="12.33203125" style="3" hidden="1" customWidth="1"/>
    <col min="7944" max="8189" width="0" style="3" hidden="1"/>
    <col min="8190" max="8190" width="19" style="3" hidden="1" customWidth="1"/>
    <col min="8191" max="8191" width="12.6640625" style="3" hidden="1" customWidth="1"/>
    <col min="8192" max="8192" width="10.109375" style="3" hidden="1" customWidth="1"/>
    <col min="8193" max="8193" width="12.6640625" style="3" hidden="1" customWidth="1"/>
    <col min="8194" max="8194" width="10.109375" style="3" hidden="1" customWidth="1"/>
    <col min="8195" max="8195" width="10.88671875" style="3" hidden="1" customWidth="1"/>
    <col min="8196" max="8196" width="7.6640625" style="3" hidden="1" customWidth="1"/>
    <col min="8197" max="8197" width="8.88671875" style="3" hidden="1" customWidth="1"/>
    <col min="8198" max="8198" width="12.44140625" style="3" hidden="1" customWidth="1"/>
    <col min="8199" max="8199" width="12.33203125" style="3" hidden="1" customWidth="1"/>
    <col min="8200" max="8445" width="0" style="3" hidden="1"/>
    <col min="8446" max="8446" width="19" style="3" hidden="1" customWidth="1"/>
    <col min="8447" max="8447" width="12.6640625" style="3" hidden="1" customWidth="1"/>
    <col min="8448" max="8448" width="10.109375" style="3" hidden="1" customWidth="1"/>
    <col min="8449" max="8449" width="12.6640625" style="3" hidden="1" customWidth="1"/>
    <col min="8450" max="8450" width="10.109375" style="3" hidden="1" customWidth="1"/>
    <col min="8451" max="8451" width="10.88671875" style="3" hidden="1" customWidth="1"/>
    <col min="8452" max="8452" width="7.6640625" style="3" hidden="1" customWidth="1"/>
    <col min="8453" max="8453" width="8.88671875" style="3" hidden="1" customWidth="1"/>
    <col min="8454" max="8454" width="12.44140625" style="3" hidden="1" customWidth="1"/>
    <col min="8455" max="8455" width="12.33203125" style="3" hidden="1" customWidth="1"/>
    <col min="8456" max="8701" width="0" style="3" hidden="1"/>
    <col min="8702" max="8702" width="19" style="3" hidden="1" customWidth="1"/>
    <col min="8703" max="8703" width="12.6640625" style="3" hidden="1" customWidth="1"/>
    <col min="8704" max="8704" width="10.109375" style="3" hidden="1" customWidth="1"/>
    <col min="8705" max="8705" width="12.6640625" style="3" hidden="1" customWidth="1"/>
    <col min="8706" max="8706" width="10.109375" style="3" hidden="1" customWidth="1"/>
    <col min="8707" max="8707" width="10.88671875" style="3" hidden="1" customWidth="1"/>
    <col min="8708" max="8708" width="7.6640625" style="3" hidden="1" customWidth="1"/>
    <col min="8709" max="8709" width="8.88671875" style="3" hidden="1" customWidth="1"/>
    <col min="8710" max="8710" width="12.44140625" style="3" hidden="1" customWidth="1"/>
    <col min="8711" max="8711" width="12.33203125" style="3" hidden="1" customWidth="1"/>
    <col min="8712" max="8957" width="0" style="3" hidden="1"/>
    <col min="8958" max="8958" width="19" style="3" hidden="1" customWidth="1"/>
    <col min="8959" max="8959" width="12.6640625" style="3" hidden="1" customWidth="1"/>
    <col min="8960" max="8960" width="10.109375" style="3" hidden="1" customWidth="1"/>
    <col min="8961" max="8961" width="12.6640625" style="3" hidden="1" customWidth="1"/>
    <col min="8962" max="8962" width="10.109375" style="3" hidden="1" customWidth="1"/>
    <col min="8963" max="8963" width="10.88671875" style="3" hidden="1" customWidth="1"/>
    <col min="8964" max="8964" width="7.6640625" style="3" hidden="1" customWidth="1"/>
    <col min="8965" max="8965" width="8.88671875" style="3" hidden="1" customWidth="1"/>
    <col min="8966" max="8966" width="12.44140625" style="3" hidden="1" customWidth="1"/>
    <col min="8967" max="8967" width="12.33203125" style="3" hidden="1" customWidth="1"/>
    <col min="8968" max="9213" width="0" style="3" hidden="1"/>
    <col min="9214" max="9214" width="19" style="3" hidden="1" customWidth="1"/>
    <col min="9215" max="9215" width="12.6640625" style="3" hidden="1" customWidth="1"/>
    <col min="9216" max="9216" width="10.109375" style="3" hidden="1" customWidth="1"/>
    <col min="9217" max="9217" width="12.6640625" style="3" hidden="1" customWidth="1"/>
    <col min="9218" max="9218" width="10.109375" style="3" hidden="1" customWidth="1"/>
    <col min="9219" max="9219" width="10.88671875" style="3" hidden="1" customWidth="1"/>
    <col min="9220" max="9220" width="7.6640625" style="3" hidden="1" customWidth="1"/>
    <col min="9221" max="9221" width="8.88671875" style="3" hidden="1" customWidth="1"/>
    <col min="9222" max="9222" width="12.44140625" style="3" hidden="1" customWidth="1"/>
    <col min="9223" max="9223" width="12.33203125" style="3" hidden="1" customWidth="1"/>
    <col min="9224" max="9469" width="0" style="3" hidden="1"/>
    <col min="9470" max="9470" width="19" style="3" hidden="1" customWidth="1"/>
    <col min="9471" max="9471" width="12.6640625" style="3" hidden="1" customWidth="1"/>
    <col min="9472" max="9472" width="10.109375" style="3" hidden="1" customWidth="1"/>
    <col min="9473" max="9473" width="12.6640625" style="3" hidden="1" customWidth="1"/>
    <col min="9474" max="9474" width="10.109375" style="3" hidden="1" customWidth="1"/>
    <col min="9475" max="9475" width="10.88671875" style="3" hidden="1" customWidth="1"/>
    <col min="9476" max="9476" width="7.6640625" style="3" hidden="1" customWidth="1"/>
    <col min="9477" max="9477" width="8.88671875" style="3" hidden="1" customWidth="1"/>
    <col min="9478" max="9478" width="12.44140625" style="3" hidden="1" customWidth="1"/>
    <col min="9479" max="9479" width="12.33203125" style="3" hidden="1" customWidth="1"/>
    <col min="9480" max="9725" width="0" style="3" hidden="1"/>
    <col min="9726" max="9726" width="19" style="3" hidden="1" customWidth="1"/>
    <col min="9727" max="9727" width="12.6640625" style="3" hidden="1" customWidth="1"/>
    <col min="9728" max="9728" width="10.109375" style="3" hidden="1" customWidth="1"/>
    <col min="9729" max="9729" width="12.6640625" style="3" hidden="1" customWidth="1"/>
    <col min="9730" max="9730" width="10.109375" style="3" hidden="1" customWidth="1"/>
    <col min="9731" max="9731" width="10.88671875" style="3" hidden="1" customWidth="1"/>
    <col min="9732" max="9732" width="7.6640625" style="3" hidden="1" customWidth="1"/>
    <col min="9733" max="9733" width="8.88671875" style="3" hidden="1" customWidth="1"/>
    <col min="9734" max="9734" width="12.44140625" style="3" hidden="1" customWidth="1"/>
    <col min="9735" max="9735" width="12.33203125" style="3" hidden="1" customWidth="1"/>
    <col min="9736" max="9981" width="0" style="3" hidden="1"/>
    <col min="9982" max="9982" width="19" style="3" hidden="1" customWidth="1"/>
    <col min="9983" max="9983" width="12.6640625" style="3" hidden="1" customWidth="1"/>
    <col min="9984" max="9984" width="10.109375" style="3" hidden="1" customWidth="1"/>
    <col min="9985" max="9985" width="12.6640625" style="3" hidden="1" customWidth="1"/>
    <col min="9986" max="9986" width="10.109375" style="3" hidden="1" customWidth="1"/>
    <col min="9987" max="9987" width="10.88671875" style="3" hidden="1" customWidth="1"/>
    <col min="9988" max="9988" width="7.6640625" style="3" hidden="1" customWidth="1"/>
    <col min="9989" max="9989" width="8.88671875" style="3" hidden="1" customWidth="1"/>
    <col min="9990" max="9990" width="12.44140625" style="3" hidden="1" customWidth="1"/>
    <col min="9991" max="9991" width="12.33203125" style="3" hidden="1" customWidth="1"/>
    <col min="9992" max="10237" width="0" style="3" hidden="1"/>
    <col min="10238" max="10238" width="19" style="3" hidden="1" customWidth="1"/>
    <col min="10239" max="10239" width="12.6640625" style="3" hidden="1" customWidth="1"/>
    <col min="10240" max="10240" width="10.109375" style="3" hidden="1" customWidth="1"/>
    <col min="10241" max="10241" width="12.6640625" style="3" hidden="1" customWidth="1"/>
    <col min="10242" max="10242" width="10.109375" style="3" hidden="1" customWidth="1"/>
    <col min="10243" max="10243" width="10.88671875" style="3" hidden="1" customWidth="1"/>
    <col min="10244" max="10244" width="7.6640625" style="3" hidden="1" customWidth="1"/>
    <col min="10245" max="10245" width="8.88671875" style="3" hidden="1" customWidth="1"/>
    <col min="10246" max="10246" width="12.44140625" style="3" hidden="1" customWidth="1"/>
    <col min="10247" max="10247" width="12.33203125" style="3" hidden="1" customWidth="1"/>
    <col min="10248" max="10493" width="0" style="3" hidden="1"/>
    <col min="10494" max="10494" width="19" style="3" hidden="1" customWidth="1"/>
    <col min="10495" max="10495" width="12.6640625" style="3" hidden="1" customWidth="1"/>
    <col min="10496" max="10496" width="10.109375" style="3" hidden="1" customWidth="1"/>
    <col min="10497" max="10497" width="12.6640625" style="3" hidden="1" customWidth="1"/>
    <col min="10498" max="10498" width="10.109375" style="3" hidden="1" customWidth="1"/>
    <col min="10499" max="10499" width="10.88671875" style="3" hidden="1" customWidth="1"/>
    <col min="10500" max="10500" width="7.6640625" style="3" hidden="1" customWidth="1"/>
    <col min="10501" max="10501" width="8.88671875" style="3" hidden="1" customWidth="1"/>
    <col min="10502" max="10502" width="12.44140625" style="3" hidden="1" customWidth="1"/>
    <col min="10503" max="10503" width="12.33203125" style="3" hidden="1" customWidth="1"/>
    <col min="10504" max="10749" width="0" style="3" hidden="1"/>
    <col min="10750" max="10750" width="19" style="3" hidden="1" customWidth="1"/>
    <col min="10751" max="10751" width="12.6640625" style="3" hidden="1" customWidth="1"/>
    <col min="10752" max="10752" width="10.109375" style="3" hidden="1" customWidth="1"/>
    <col min="10753" max="10753" width="12.6640625" style="3" hidden="1" customWidth="1"/>
    <col min="10754" max="10754" width="10.109375" style="3" hidden="1" customWidth="1"/>
    <col min="10755" max="10755" width="10.88671875" style="3" hidden="1" customWidth="1"/>
    <col min="10756" max="10756" width="7.6640625" style="3" hidden="1" customWidth="1"/>
    <col min="10757" max="10757" width="8.88671875" style="3" hidden="1" customWidth="1"/>
    <col min="10758" max="10758" width="12.44140625" style="3" hidden="1" customWidth="1"/>
    <col min="10759" max="10759" width="12.33203125" style="3" hidden="1" customWidth="1"/>
    <col min="10760" max="11005" width="0" style="3" hidden="1"/>
    <col min="11006" max="11006" width="19" style="3" hidden="1" customWidth="1"/>
    <col min="11007" max="11007" width="12.6640625" style="3" hidden="1" customWidth="1"/>
    <col min="11008" max="11008" width="10.109375" style="3" hidden="1" customWidth="1"/>
    <col min="11009" max="11009" width="12.6640625" style="3" hidden="1" customWidth="1"/>
    <col min="11010" max="11010" width="10.109375" style="3" hidden="1" customWidth="1"/>
    <col min="11011" max="11011" width="10.88671875" style="3" hidden="1" customWidth="1"/>
    <col min="11012" max="11012" width="7.6640625" style="3" hidden="1" customWidth="1"/>
    <col min="11013" max="11013" width="8.88671875" style="3" hidden="1" customWidth="1"/>
    <col min="11014" max="11014" width="12.44140625" style="3" hidden="1" customWidth="1"/>
    <col min="11015" max="11015" width="12.33203125" style="3" hidden="1" customWidth="1"/>
    <col min="11016" max="11261" width="0" style="3" hidden="1"/>
    <col min="11262" max="11262" width="19" style="3" hidden="1" customWidth="1"/>
    <col min="11263" max="11263" width="12.6640625" style="3" hidden="1" customWidth="1"/>
    <col min="11264" max="11264" width="10.109375" style="3" hidden="1" customWidth="1"/>
    <col min="11265" max="11265" width="12.6640625" style="3" hidden="1" customWidth="1"/>
    <col min="11266" max="11266" width="10.109375" style="3" hidden="1" customWidth="1"/>
    <col min="11267" max="11267" width="10.88671875" style="3" hidden="1" customWidth="1"/>
    <col min="11268" max="11268" width="7.6640625" style="3" hidden="1" customWidth="1"/>
    <col min="11269" max="11269" width="8.88671875" style="3" hidden="1" customWidth="1"/>
    <col min="11270" max="11270" width="12.44140625" style="3" hidden="1" customWidth="1"/>
    <col min="11271" max="11271" width="12.33203125" style="3" hidden="1" customWidth="1"/>
    <col min="11272" max="11517" width="0" style="3" hidden="1"/>
    <col min="11518" max="11518" width="19" style="3" hidden="1" customWidth="1"/>
    <col min="11519" max="11519" width="12.6640625" style="3" hidden="1" customWidth="1"/>
    <col min="11520" max="11520" width="10.109375" style="3" hidden="1" customWidth="1"/>
    <col min="11521" max="11521" width="12.6640625" style="3" hidden="1" customWidth="1"/>
    <col min="11522" max="11522" width="10.109375" style="3" hidden="1" customWidth="1"/>
    <col min="11523" max="11523" width="10.88671875" style="3" hidden="1" customWidth="1"/>
    <col min="11524" max="11524" width="7.6640625" style="3" hidden="1" customWidth="1"/>
    <col min="11525" max="11525" width="8.88671875" style="3" hidden="1" customWidth="1"/>
    <col min="11526" max="11526" width="12.44140625" style="3" hidden="1" customWidth="1"/>
    <col min="11527" max="11527" width="12.33203125" style="3" hidden="1" customWidth="1"/>
    <col min="11528" max="11773" width="0" style="3" hidden="1"/>
    <col min="11774" max="11774" width="19" style="3" hidden="1" customWidth="1"/>
    <col min="11775" max="11775" width="12.6640625" style="3" hidden="1" customWidth="1"/>
    <col min="11776" max="11776" width="10.109375" style="3" hidden="1" customWidth="1"/>
    <col min="11777" max="11777" width="12.6640625" style="3" hidden="1" customWidth="1"/>
    <col min="11778" max="11778" width="10.109375" style="3" hidden="1" customWidth="1"/>
    <col min="11779" max="11779" width="10.88671875" style="3" hidden="1" customWidth="1"/>
    <col min="11780" max="11780" width="7.6640625" style="3" hidden="1" customWidth="1"/>
    <col min="11781" max="11781" width="8.88671875" style="3" hidden="1" customWidth="1"/>
    <col min="11782" max="11782" width="12.44140625" style="3" hidden="1" customWidth="1"/>
    <col min="11783" max="11783" width="12.33203125" style="3" hidden="1" customWidth="1"/>
    <col min="11784" max="12029" width="0" style="3" hidden="1"/>
    <col min="12030" max="12030" width="19" style="3" hidden="1" customWidth="1"/>
    <col min="12031" max="12031" width="12.6640625" style="3" hidden="1" customWidth="1"/>
    <col min="12032" max="12032" width="10.109375" style="3" hidden="1" customWidth="1"/>
    <col min="12033" max="12033" width="12.6640625" style="3" hidden="1" customWidth="1"/>
    <col min="12034" max="12034" width="10.109375" style="3" hidden="1" customWidth="1"/>
    <col min="12035" max="12035" width="10.88671875" style="3" hidden="1" customWidth="1"/>
    <col min="12036" max="12036" width="7.6640625" style="3" hidden="1" customWidth="1"/>
    <col min="12037" max="12037" width="8.88671875" style="3" hidden="1" customWidth="1"/>
    <col min="12038" max="12038" width="12.44140625" style="3" hidden="1" customWidth="1"/>
    <col min="12039" max="12039" width="12.33203125" style="3" hidden="1" customWidth="1"/>
    <col min="12040" max="12285" width="0" style="3" hidden="1"/>
    <col min="12286" max="12286" width="19" style="3" hidden="1" customWidth="1"/>
    <col min="12287" max="12287" width="12.6640625" style="3" hidden="1" customWidth="1"/>
    <col min="12288" max="12288" width="10.109375" style="3" hidden="1" customWidth="1"/>
    <col min="12289" max="12289" width="12.6640625" style="3" hidden="1" customWidth="1"/>
    <col min="12290" max="12290" width="10.109375" style="3" hidden="1" customWidth="1"/>
    <col min="12291" max="12291" width="10.88671875" style="3" hidden="1" customWidth="1"/>
    <col min="12292" max="12292" width="7.6640625" style="3" hidden="1" customWidth="1"/>
    <col min="12293" max="12293" width="8.88671875" style="3" hidden="1" customWidth="1"/>
    <col min="12294" max="12294" width="12.44140625" style="3" hidden="1" customWidth="1"/>
    <col min="12295" max="12295" width="12.33203125" style="3" hidden="1" customWidth="1"/>
    <col min="12296" max="12541" width="0" style="3" hidden="1"/>
    <col min="12542" max="12542" width="19" style="3" hidden="1" customWidth="1"/>
    <col min="12543" max="12543" width="12.6640625" style="3" hidden="1" customWidth="1"/>
    <col min="12544" max="12544" width="10.109375" style="3" hidden="1" customWidth="1"/>
    <col min="12545" max="12545" width="12.6640625" style="3" hidden="1" customWidth="1"/>
    <col min="12546" max="12546" width="10.109375" style="3" hidden="1" customWidth="1"/>
    <col min="12547" max="12547" width="10.88671875" style="3" hidden="1" customWidth="1"/>
    <col min="12548" max="12548" width="7.6640625" style="3" hidden="1" customWidth="1"/>
    <col min="12549" max="12549" width="8.88671875" style="3" hidden="1" customWidth="1"/>
    <col min="12550" max="12550" width="12.44140625" style="3" hidden="1" customWidth="1"/>
    <col min="12551" max="12551" width="12.33203125" style="3" hidden="1" customWidth="1"/>
    <col min="12552" max="12797" width="0" style="3" hidden="1"/>
    <col min="12798" max="12798" width="19" style="3" hidden="1" customWidth="1"/>
    <col min="12799" max="12799" width="12.6640625" style="3" hidden="1" customWidth="1"/>
    <col min="12800" max="12800" width="10.109375" style="3" hidden="1" customWidth="1"/>
    <col min="12801" max="12801" width="12.6640625" style="3" hidden="1" customWidth="1"/>
    <col min="12802" max="12802" width="10.109375" style="3" hidden="1" customWidth="1"/>
    <col min="12803" max="12803" width="10.88671875" style="3" hidden="1" customWidth="1"/>
    <col min="12804" max="12804" width="7.6640625" style="3" hidden="1" customWidth="1"/>
    <col min="12805" max="12805" width="8.88671875" style="3" hidden="1" customWidth="1"/>
    <col min="12806" max="12806" width="12.44140625" style="3" hidden="1" customWidth="1"/>
    <col min="12807" max="12807" width="12.33203125" style="3" hidden="1" customWidth="1"/>
    <col min="12808" max="13053" width="0" style="3" hidden="1"/>
    <col min="13054" max="13054" width="19" style="3" hidden="1" customWidth="1"/>
    <col min="13055" max="13055" width="12.6640625" style="3" hidden="1" customWidth="1"/>
    <col min="13056" max="13056" width="10.109375" style="3" hidden="1" customWidth="1"/>
    <col min="13057" max="13057" width="12.6640625" style="3" hidden="1" customWidth="1"/>
    <col min="13058" max="13058" width="10.109375" style="3" hidden="1" customWidth="1"/>
    <col min="13059" max="13059" width="10.88671875" style="3" hidden="1" customWidth="1"/>
    <col min="13060" max="13060" width="7.6640625" style="3" hidden="1" customWidth="1"/>
    <col min="13061" max="13061" width="8.88671875" style="3" hidden="1" customWidth="1"/>
    <col min="13062" max="13062" width="12.44140625" style="3" hidden="1" customWidth="1"/>
    <col min="13063" max="13063" width="12.33203125" style="3" hidden="1" customWidth="1"/>
    <col min="13064" max="13309" width="0" style="3" hidden="1"/>
    <col min="13310" max="13310" width="19" style="3" hidden="1" customWidth="1"/>
    <col min="13311" max="13311" width="12.6640625" style="3" hidden="1" customWidth="1"/>
    <col min="13312" max="13312" width="10.109375" style="3" hidden="1" customWidth="1"/>
    <col min="13313" max="13313" width="12.6640625" style="3" hidden="1" customWidth="1"/>
    <col min="13314" max="13314" width="10.109375" style="3" hidden="1" customWidth="1"/>
    <col min="13315" max="13315" width="10.88671875" style="3" hidden="1" customWidth="1"/>
    <col min="13316" max="13316" width="7.6640625" style="3" hidden="1" customWidth="1"/>
    <col min="13317" max="13317" width="8.88671875" style="3" hidden="1" customWidth="1"/>
    <col min="13318" max="13318" width="12.44140625" style="3" hidden="1" customWidth="1"/>
    <col min="13319" max="13319" width="12.33203125" style="3" hidden="1" customWidth="1"/>
    <col min="13320" max="13565" width="0" style="3" hidden="1"/>
    <col min="13566" max="13566" width="19" style="3" hidden="1" customWidth="1"/>
    <col min="13567" max="13567" width="12.6640625" style="3" hidden="1" customWidth="1"/>
    <col min="13568" max="13568" width="10.109375" style="3" hidden="1" customWidth="1"/>
    <col min="13569" max="13569" width="12.6640625" style="3" hidden="1" customWidth="1"/>
    <col min="13570" max="13570" width="10.109375" style="3" hidden="1" customWidth="1"/>
    <col min="13571" max="13571" width="10.88671875" style="3" hidden="1" customWidth="1"/>
    <col min="13572" max="13572" width="7.6640625" style="3" hidden="1" customWidth="1"/>
    <col min="13573" max="13573" width="8.88671875" style="3" hidden="1" customWidth="1"/>
    <col min="13574" max="13574" width="12.44140625" style="3" hidden="1" customWidth="1"/>
    <col min="13575" max="13575" width="12.33203125" style="3" hidden="1" customWidth="1"/>
    <col min="13576" max="13821" width="0" style="3" hidden="1"/>
    <col min="13822" max="13822" width="19" style="3" hidden="1" customWidth="1"/>
    <col min="13823" max="13823" width="12.6640625" style="3" hidden="1" customWidth="1"/>
    <col min="13824" max="13824" width="10.109375" style="3" hidden="1" customWidth="1"/>
    <col min="13825" max="13825" width="12.6640625" style="3" hidden="1" customWidth="1"/>
    <col min="13826" max="13826" width="10.109375" style="3" hidden="1" customWidth="1"/>
    <col min="13827" max="13827" width="10.88671875" style="3" hidden="1" customWidth="1"/>
    <col min="13828" max="13828" width="7.6640625" style="3" hidden="1" customWidth="1"/>
    <col min="13829" max="13829" width="8.88671875" style="3" hidden="1" customWidth="1"/>
    <col min="13830" max="13830" width="12.44140625" style="3" hidden="1" customWidth="1"/>
    <col min="13831" max="13831" width="12.33203125" style="3" hidden="1" customWidth="1"/>
    <col min="13832" max="14077" width="0" style="3" hidden="1"/>
    <col min="14078" max="14078" width="19" style="3" hidden="1" customWidth="1"/>
    <col min="14079" max="14079" width="12.6640625" style="3" hidden="1" customWidth="1"/>
    <col min="14080" max="14080" width="10.109375" style="3" hidden="1" customWidth="1"/>
    <col min="14081" max="14081" width="12.6640625" style="3" hidden="1" customWidth="1"/>
    <col min="14082" max="14082" width="10.109375" style="3" hidden="1" customWidth="1"/>
    <col min="14083" max="14083" width="10.88671875" style="3" hidden="1" customWidth="1"/>
    <col min="14084" max="14084" width="7.6640625" style="3" hidden="1" customWidth="1"/>
    <col min="14085" max="14085" width="8.88671875" style="3" hidden="1" customWidth="1"/>
    <col min="14086" max="14086" width="12.44140625" style="3" hidden="1" customWidth="1"/>
    <col min="14087" max="14087" width="12.33203125" style="3" hidden="1" customWidth="1"/>
    <col min="14088" max="14333" width="0" style="3" hidden="1"/>
    <col min="14334" max="14334" width="19" style="3" hidden="1" customWidth="1"/>
    <col min="14335" max="14335" width="12.6640625" style="3" hidden="1" customWidth="1"/>
    <col min="14336" max="14336" width="10.109375" style="3" hidden="1" customWidth="1"/>
    <col min="14337" max="14337" width="12.6640625" style="3" hidden="1" customWidth="1"/>
    <col min="14338" max="14338" width="10.109375" style="3" hidden="1" customWidth="1"/>
    <col min="14339" max="14339" width="10.88671875" style="3" hidden="1" customWidth="1"/>
    <col min="14340" max="14340" width="7.6640625" style="3" hidden="1" customWidth="1"/>
    <col min="14341" max="14341" width="8.88671875" style="3" hidden="1" customWidth="1"/>
    <col min="14342" max="14342" width="12.44140625" style="3" hidden="1" customWidth="1"/>
    <col min="14343" max="14343" width="12.33203125" style="3" hidden="1" customWidth="1"/>
    <col min="14344" max="14589" width="0" style="3" hidden="1"/>
    <col min="14590" max="14590" width="19" style="3" hidden="1" customWidth="1"/>
    <col min="14591" max="14591" width="12.6640625" style="3" hidden="1" customWidth="1"/>
    <col min="14592" max="14592" width="10.109375" style="3" hidden="1" customWidth="1"/>
    <col min="14593" max="14593" width="12.6640625" style="3" hidden="1" customWidth="1"/>
    <col min="14594" max="14594" width="10.109375" style="3" hidden="1" customWidth="1"/>
    <col min="14595" max="14595" width="10.88671875" style="3" hidden="1" customWidth="1"/>
    <col min="14596" max="14596" width="7.6640625" style="3" hidden="1" customWidth="1"/>
    <col min="14597" max="14597" width="8.88671875" style="3" hidden="1" customWidth="1"/>
    <col min="14598" max="14598" width="12.44140625" style="3" hidden="1" customWidth="1"/>
    <col min="14599" max="14599" width="12.33203125" style="3" hidden="1" customWidth="1"/>
    <col min="14600" max="14845" width="0" style="3" hidden="1"/>
    <col min="14846" max="14846" width="19" style="3" hidden="1" customWidth="1"/>
    <col min="14847" max="14847" width="12.6640625" style="3" hidden="1" customWidth="1"/>
    <col min="14848" max="14848" width="10.109375" style="3" hidden="1" customWidth="1"/>
    <col min="14849" max="14849" width="12.6640625" style="3" hidden="1" customWidth="1"/>
    <col min="14850" max="14850" width="10.109375" style="3" hidden="1" customWidth="1"/>
    <col min="14851" max="14851" width="10.88671875" style="3" hidden="1" customWidth="1"/>
    <col min="14852" max="14852" width="7.6640625" style="3" hidden="1" customWidth="1"/>
    <col min="14853" max="14853" width="8.88671875" style="3" hidden="1" customWidth="1"/>
    <col min="14854" max="14854" width="12.44140625" style="3" hidden="1" customWidth="1"/>
    <col min="14855" max="14855" width="12.33203125" style="3" hidden="1" customWidth="1"/>
    <col min="14856" max="15101" width="0" style="3" hidden="1"/>
    <col min="15102" max="15102" width="19" style="3" hidden="1" customWidth="1"/>
    <col min="15103" max="15103" width="12.6640625" style="3" hidden="1" customWidth="1"/>
    <col min="15104" max="15104" width="10.109375" style="3" hidden="1" customWidth="1"/>
    <col min="15105" max="15105" width="12.6640625" style="3" hidden="1" customWidth="1"/>
    <col min="15106" max="15106" width="10.109375" style="3" hidden="1" customWidth="1"/>
    <col min="15107" max="15107" width="10.88671875" style="3" hidden="1" customWidth="1"/>
    <col min="15108" max="15108" width="7.6640625" style="3" hidden="1" customWidth="1"/>
    <col min="15109" max="15109" width="8.88671875" style="3" hidden="1" customWidth="1"/>
    <col min="15110" max="15110" width="12.44140625" style="3" hidden="1" customWidth="1"/>
    <col min="15111" max="15111" width="12.33203125" style="3" hidden="1" customWidth="1"/>
    <col min="15112" max="15357" width="0" style="3" hidden="1"/>
    <col min="15358" max="15358" width="19" style="3" hidden="1" customWidth="1"/>
    <col min="15359" max="15359" width="12.6640625" style="3" hidden="1" customWidth="1"/>
    <col min="15360" max="15360" width="10.109375" style="3" hidden="1" customWidth="1"/>
    <col min="15361" max="15361" width="12.6640625" style="3" hidden="1" customWidth="1"/>
    <col min="15362" max="15362" width="10.109375" style="3" hidden="1" customWidth="1"/>
    <col min="15363" max="15363" width="10.88671875" style="3" hidden="1" customWidth="1"/>
    <col min="15364" max="15364" width="7.6640625" style="3" hidden="1" customWidth="1"/>
    <col min="15365" max="15365" width="8.88671875" style="3" hidden="1" customWidth="1"/>
    <col min="15366" max="15366" width="12.44140625" style="3" hidden="1" customWidth="1"/>
    <col min="15367" max="15367" width="12.33203125" style="3" hidden="1" customWidth="1"/>
    <col min="15368" max="15613" width="0" style="3" hidden="1"/>
    <col min="15614" max="15614" width="19" style="3" hidden="1" customWidth="1"/>
    <col min="15615" max="15615" width="12.6640625" style="3" hidden="1" customWidth="1"/>
    <col min="15616" max="15616" width="10.109375" style="3" hidden="1" customWidth="1"/>
    <col min="15617" max="15617" width="12.6640625" style="3" hidden="1" customWidth="1"/>
    <col min="15618" max="15618" width="10.109375" style="3" hidden="1" customWidth="1"/>
    <col min="15619" max="15619" width="10.88671875" style="3" hidden="1" customWidth="1"/>
    <col min="15620" max="15620" width="7.6640625" style="3" hidden="1" customWidth="1"/>
    <col min="15621" max="15621" width="8.88671875" style="3" hidden="1" customWidth="1"/>
    <col min="15622" max="15622" width="12.44140625" style="3" hidden="1" customWidth="1"/>
    <col min="15623" max="15623" width="12.33203125" style="3" hidden="1" customWidth="1"/>
    <col min="15624" max="15869" width="0" style="3" hidden="1"/>
    <col min="15870" max="15870" width="19" style="3" hidden="1" customWidth="1"/>
    <col min="15871" max="15871" width="12.6640625" style="3" hidden="1" customWidth="1"/>
    <col min="15872" max="15872" width="10.109375" style="3" hidden="1" customWidth="1"/>
    <col min="15873" max="15873" width="12.6640625" style="3" hidden="1" customWidth="1"/>
    <col min="15874" max="15874" width="10.109375" style="3" hidden="1" customWidth="1"/>
    <col min="15875" max="15875" width="10.88671875" style="3" hidden="1" customWidth="1"/>
    <col min="15876" max="15876" width="7.6640625" style="3" hidden="1" customWidth="1"/>
    <col min="15877" max="15877" width="8.88671875" style="3" hidden="1" customWidth="1"/>
    <col min="15878" max="15878" width="12.44140625" style="3" hidden="1" customWidth="1"/>
    <col min="15879" max="15879" width="12.33203125" style="3" hidden="1" customWidth="1"/>
    <col min="15880" max="16125" width="0" style="3" hidden="1"/>
    <col min="16126" max="16126" width="19" style="3" hidden="1" customWidth="1"/>
    <col min="16127" max="16127" width="12.6640625" style="3" hidden="1" customWidth="1"/>
    <col min="16128" max="16128" width="10.109375" style="3" hidden="1" customWidth="1"/>
    <col min="16129" max="16129" width="12.6640625" style="3" hidden="1" customWidth="1"/>
    <col min="16130" max="16130" width="10.109375" style="3" hidden="1" customWidth="1"/>
    <col min="16131" max="16131" width="10.88671875" style="3" hidden="1" customWidth="1"/>
    <col min="16132" max="16132" width="7.6640625" style="3" hidden="1" customWidth="1"/>
    <col min="16133" max="16133" width="8.88671875" style="3" hidden="1" customWidth="1"/>
    <col min="16134" max="16134" width="12.44140625" style="3" hidden="1" customWidth="1"/>
    <col min="16135" max="16135" width="12.33203125" style="3" hidden="1" customWidth="1"/>
    <col min="16136" max="16136" width="12.44140625" style="3" hidden="1"/>
    <col min="16137" max="16138" width="12.33203125" style="3" hidden="1"/>
    <col min="16139" max="16384" width="0" style="3" hidden="1"/>
  </cols>
  <sheetData>
    <row r="1" spans="1:10" customFormat="1" x14ac:dyDescent="0.25">
      <c r="A1" s="1"/>
      <c r="B1" s="1"/>
      <c r="C1" s="1"/>
    </row>
    <row r="2" spans="1:10" s="116" customFormat="1" ht="16.2" thickBot="1" x14ac:dyDescent="0.35">
      <c r="A2" s="114" t="str">
        <f>"Tabell 3  Kostnadsutjämning "&amp;Innehåll!C27&amp;", kronor per invånare"</f>
        <v>Tabell 3  Kostnadsutjämning 2021, kronor per invånare</v>
      </c>
      <c r="B2" s="115"/>
      <c r="C2" s="115"/>
      <c r="D2" s="115"/>
      <c r="E2" s="115"/>
      <c r="F2" s="115"/>
      <c r="G2" s="115"/>
    </row>
    <row r="3" spans="1:10" x14ac:dyDescent="0.25">
      <c r="A3" s="4" t="s">
        <v>169</v>
      </c>
      <c r="B3" s="117" t="s">
        <v>36</v>
      </c>
      <c r="C3" s="118" t="s">
        <v>100</v>
      </c>
      <c r="D3" s="119"/>
      <c r="E3" s="119"/>
      <c r="F3" s="120" t="s">
        <v>90</v>
      </c>
      <c r="G3" s="120" t="s">
        <v>101</v>
      </c>
      <c r="H3" s="3"/>
    </row>
    <row r="4" spans="1:10" x14ac:dyDescent="0.25">
      <c r="A4" s="3"/>
      <c r="B4" s="121" t="s">
        <v>102</v>
      </c>
      <c r="C4" s="122" t="s">
        <v>103</v>
      </c>
      <c r="D4" s="122" t="s">
        <v>104</v>
      </c>
      <c r="E4" s="122" t="s">
        <v>105</v>
      </c>
      <c r="F4" s="123" t="s">
        <v>106</v>
      </c>
      <c r="G4" s="123" t="s">
        <v>66</v>
      </c>
      <c r="H4" s="3"/>
    </row>
    <row r="5" spans="1:10" x14ac:dyDescent="0.25">
      <c r="A5" s="124" t="s">
        <v>24</v>
      </c>
      <c r="B5" s="3">
        <f>Innehåll!C27-2</f>
        <v>2019</v>
      </c>
      <c r="C5" s="122" t="s">
        <v>107</v>
      </c>
      <c r="D5" s="121" t="s">
        <v>108</v>
      </c>
      <c r="E5" s="122" t="s">
        <v>153</v>
      </c>
      <c r="F5" s="121"/>
      <c r="G5" s="123" t="s">
        <v>109</v>
      </c>
      <c r="H5" s="3"/>
    </row>
    <row r="6" spans="1:10" x14ac:dyDescent="0.25">
      <c r="A6" s="124" t="s">
        <v>170</v>
      </c>
      <c r="B6" s="3"/>
      <c r="C6" s="125"/>
      <c r="D6" s="121"/>
      <c r="E6" s="125"/>
      <c r="F6" s="7"/>
      <c r="G6" s="123" t="s">
        <v>110</v>
      </c>
      <c r="H6" s="3"/>
    </row>
    <row r="7" spans="1:10" x14ac:dyDescent="0.25">
      <c r="A7" s="3"/>
      <c r="B7" s="3"/>
      <c r="C7" s="126"/>
      <c r="D7" s="122"/>
      <c r="E7" s="125"/>
      <c r="F7" s="127" t="s">
        <v>111</v>
      </c>
      <c r="G7" s="123" t="s">
        <v>112</v>
      </c>
      <c r="H7" s="3"/>
    </row>
    <row r="8" spans="1:10" x14ac:dyDescent="0.25">
      <c r="A8" s="3"/>
      <c r="B8" s="3"/>
      <c r="C8" s="125"/>
      <c r="D8" s="3"/>
      <c r="E8" s="125"/>
      <c r="F8" s="128" t="s">
        <v>113</v>
      </c>
      <c r="G8" s="129"/>
      <c r="H8" s="3"/>
    </row>
    <row r="9" spans="1:10" s="133" customFormat="1" x14ac:dyDescent="0.25">
      <c r="A9" s="130" t="s">
        <v>114</v>
      </c>
      <c r="B9" s="131"/>
      <c r="C9" s="131">
        <v>24731.327712789502</v>
      </c>
      <c r="D9" s="131">
        <v>131.13905142817001</v>
      </c>
      <c r="E9" s="131">
        <v>1418.5495605992801</v>
      </c>
      <c r="F9" s="131">
        <v>26281.016324816999</v>
      </c>
      <c r="G9" s="132" t="s">
        <v>115</v>
      </c>
    </row>
    <row r="10" spans="1:10" customFormat="1" ht="18" customHeight="1" x14ac:dyDescent="0.25">
      <c r="A10" s="93" t="s">
        <v>187</v>
      </c>
      <c r="B10" s="36">
        <v>2377081</v>
      </c>
      <c r="C10" s="36">
        <v>22415</v>
      </c>
      <c r="D10" s="37">
        <v>516</v>
      </c>
      <c r="E10" s="37">
        <v>2633</v>
      </c>
      <c r="F10" s="92">
        <v>25564</v>
      </c>
      <c r="G10" s="92">
        <v>-717</v>
      </c>
      <c r="H10" s="71"/>
      <c r="I10" s="71"/>
      <c r="J10" s="37"/>
    </row>
    <row r="11" spans="1:10" customFormat="1" x14ac:dyDescent="0.25">
      <c r="A11" s="93" t="s">
        <v>188</v>
      </c>
      <c r="B11" s="36">
        <v>383713</v>
      </c>
      <c r="C11" s="36">
        <v>24153</v>
      </c>
      <c r="D11" s="37">
        <v>333</v>
      </c>
      <c r="E11" s="37">
        <v>1003</v>
      </c>
      <c r="F11" s="92">
        <v>25489</v>
      </c>
      <c r="G11" s="92">
        <v>-792</v>
      </c>
      <c r="H11" s="71"/>
      <c r="I11" s="71"/>
      <c r="J11" s="37"/>
    </row>
    <row r="12" spans="1:10" customFormat="1" x14ac:dyDescent="0.25">
      <c r="A12" s="93" t="s">
        <v>189</v>
      </c>
      <c r="B12" s="36">
        <v>297540</v>
      </c>
      <c r="C12" s="36">
        <v>26059</v>
      </c>
      <c r="D12" s="37">
        <v>0</v>
      </c>
      <c r="E12" s="37">
        <v>891</v>
      </c>
      <c r="F12" s="92">
        <v>26950</v>
      </c>
      <c r="G12" s="92">
        <v>669</v>
      </c>
      <c r="H12" s="71"/>
      <c r="I12" s="71"/>
      <c r="J12" s="37"/>
    </row>
    <row r="13" spans="1:10" customFormat="1" x14ac:dyDescent="0.25">
      <c r="A13" s="93" t="s">
        <v>190</v>
      </c>
      <c r="B13" s="36">
        <v>465495</v>
      </c>
      <c r="C13" s="36">
        <v>24952</v>
      </c>
      <c r="D13" s="37">
        <v>0</v>
      </c>
      <c r="E13" s="37">
        <v>848</v>
      </c>
      <c r="F13" s="92">
        <v>25800</v>
      </c>
      <c r="G13" s="92">
        <v>-481</v>
      </c>
      <c r="H13" s="71"/>
      <c r="I13" s="71"/>
      <c r="J13" s="37"/>
    </row>
    <row r="14" spans="1:10" customFormat="1" x14ac:dyDescent="0.25">
      <c r="A14" s="93" t="s">
        <v>191</v>
      </c>
      <c r="B14" s="36">
        <v>363599</v>
      </c>
      <c r="C14" s="36">
        <v>25303</v>
      </c>
      <c r="D14" s="37">
        <v>0</v>
      </c>
      <c r="E14" s="37">
        <v>758</v>
      </c>
      <c r="F14" s="92">
        <v>26061</v>
      </c>
      <c r="G14" s="92">
        <v>-220</v>
      </c>
      <c r="H14" s="71"/>
      <c r="I14" s="71"/>
      <c r="J14" s="37"/>
    </row>
    <row r="15" spans="1:10" customFormat="1" ht="18" customHeight="1" x14ac:dyDescent="0.25">
      <c r="A15" s="93" t="s">
        <v>192</v>
      </c>
      <c r="B15" s="36">
        <v>201469</v>
      </c>
      <c r="C15" s="36">
        <v>25501</v>
      </c>
      <c r="D15" s="37">
        <v>0</v>
      </c>
      <c r="E15" s="37">
        <v>721</v>
      </c>
      <c r="F15" s="92">
        <v>26222</v>
      </c>
      <c r="G15" s="92">
        <v>-59</v>
      </c>
      <c r="H15" s="71"/>
      <c r="I15" s="71"/>
      <c r="J15" s="37"/>
    </row>
    <row r="16" spans="1:10" customFormat="1" x14ac:dyDescent="0.25">
      <c r="A16" s="93" t="s">
        <v>193</v>
      </c>
      <c r="B16" s="36">
        <v>245446</v>
      </c>
      <c r="C16" s="36">
        <v>27130</v>
      </c>
      <c r="D16" s="37">
        <v>0</v>
      </c>
      <c r="E16" s="37">
        <v>798</v>
      </c>
      <c r="F16" s="92">
        <v>27928</v>
      </c>
      <c r="G16" s="92">
        <v>1647</v>
      </c>
      <c r="H16" s="71"/>
      <c r="I16" s="71"/>
      <c r="J16" s="37"/>
    </row>
    <row r="17" spans="1:10" customFormat="1" x14ac:dyDescent="0.25">
      <c r="A17" s="93" t="s">
        <v>194</v>
      </c>
      <c r="B17" s="36">
        <v>59686</v>
      </c>
      <c r="C17" s="36">
        <v>28333</v>
      </c>
      <c r="D17" s="37">
        <v>0</v>
      </c>
      <c r="E17" s="37">
        <v>382</v>
      </c>
      <c r="F17" s="92">
        <v>28715</v>
      </c>
      <c r="G17" s="92">
        <v>2434</v>
      </c>
      <c r="H17" s="71"/>
      <c r="I17" s="71"/>
      <c r="J17" s="37"/>
    </row>
    <row r="18" spans="1:10" customFormat="1" x14ac:dyDescent="0.25">
      <c r="A18" s="93" t="s">
        <v>195</v>
      </c>
      <c r="B18" s="36">
        <v>159606</v>
      </c>
      <c r="C18" s="36">
        <v>26491</v>
      </c>
      <c r="D18" s="37">
        <v>0</v>
      </c>
      <c r="E18" s="37">
        <v>735</v>
      </c>
      <c r="F18" s="92">
        <v>27226</v>
      </c>
      <c r="G18" s="92">
        <v>945</v>
      </c>
      <c r="H18" s="71"/>
      <c r="I18" s="71"/>
      <c r="J18" s="37"/>
    </row>
    <row r="19" spans="1:10" customFormat="1" x14ac:dyDescent="0.25">
      <c r="A19" s="93" t="s">
        <v>196</v>
      </c>
      <c r="B19" s="36">
        <v>1377827</v>
      </c>
      <c r="C19" s="36">
        <v>24523</v>
      </c>
      <c r="D19" s="37">
        <v>0</v>
      </c>
      <c r="E19" s="37">
        <v>1430</v>
      </c>
      <c r="F19" s="92">
        <v>25953</v>
      </c>
      <c r="G19" s="92">
        <v>-328</v>
      </c>
      <c r="H19" s="71"/>
      <c r="I19" s="71"/>
      <c r="J19" s="37"/>
    </row>
    <row r="20" spans="1:10" customFormat="1" ht="18" customHeight="1" x14ac:dyDescent="0.25">
      <c r="A20" s="93" t="s">
        <v>197</v>
      </c>
      <c r="B20" s="36">
        <v>333848</v>
      </c>
      <c r="C20" s="36">
        <v>25002</v>
      </c>
      <c r="D20" s="37">
        <v>0</v>
      </c>
      <c r="E20" s="37">
        <v>941</v>
      </c>
      <c r="F20" s="92">
        <v>25943</v>
      </c>
      <c r="G20" s="92">
        <v>-338</v>
      </c>
      <c r="H20" s="71"/>
      <c r="I20" s="71"/>
      <c r="J20" s="37"/>
    </row>
    <row r="21" spans="1:10" customFormat="1" x14ac:dyDescent="0.25">
      <c r="A21" s="93" t="s">
        <v>198</v>
      </c>
      <c r="B21" s="36">
        <v>1725881</v>
      </c>
      <c r="C21" s="36">
        <v>24373</v>
      </c>
      <c r="D21" s="37">
        <v>0</v>
      </c>
      <c r="E21" s="37">
        <v>1429</v>
      </c>
      <c r="F21" s="92">
        <v>25802</v>
      </c>
      <c r="G21" s="92">
        <v>-479</v>
      </c>
      <c r="H21" s="71"/>
      <c r="I21" s="71"/>
      <c r="J21" s="37"/>
    </row>
    <row r="22" spans="1:10" customFormat="1" x14ac:dyDescent="0.25">
      <c r="A22" s="93" t="s">
        <v>199</v>
      </c>
      <c r="B22" s="36">
        <v>282414</v>
      </c>
      <c r="C22" s="36">
        <v>27132</v>
      </c>
      <c r="D22" s="37">
        <v>0</v>
      </c>
      <c r="E22" s="37">
        <v>906</v>
      </c>
      <c r="F22" s="92">
        <v>28038</v>
      </c>
      <c r="G22" s="92">
        <v>1757</v>
      </c>
      <c r="H22" s="71"/>
      <c r="I22" s="71"/>
      <c r="J22" s="37"/>
    </row>
    <row r="23" spans="1:10" customFormat="1" x14ac:dyDescent="0.25">
      <c r="A23" s="93" t="s">
        <v>200</v>
      </c>
      <c r="B23" s="36">
        <v>304805</v>
      </c>
      <c r="C23" s="36">
        <v>25438</v>
      </c>
      <c r="D23" s="37">
        <v>0</v>
      </c>
      <c r="E23" s="37">
        <v>872</v>
      </c>
      <c r="F23" s="92">
        <v>26310</v>
      </c>
      <c r="G23" s="92">
        <v>29</v>
      </c>
      <c r="H23" s="71"/>
      <c r="I23" s="71"/>
      <c r="J23" s="37"/>
    </row>
    <row r="24" spans="1:10" customFormat="1" x14ac:dyDescent="0.25">
      <c r="A24" s="93" t="s">
        <v>201</v>
      </c>
      <c r="B24" s="36">
        <v>275845</v>
      </c>
      <c r="C24" s="36">
        <v>25544</v>
      </c>
      <c r="D24" s="37">
        <v>0</v>
      </c>
      <c r="E24" s="37">
        <v>855</v>
      </c>
      <c r="F24" s="92">
        <v>26399</v>
      </c>
      <c r="G24" s="92">
        <v>118</v>
      </c>
      <c r="H24" s="71"/>
      <c r="I24" s="71"/>
      <c r="J24" s="37"/>
    </row>
    <row r="25" spans="1:10" customFormat="1" ht="18" customHeight="1" x14ac:dyDescent="0.25">
      <c r="A25" s="93" t="s">
        <v>202</v>
      </c>
      <c r="B25" s="36">
        <v>287966</v>
      </c>
      <c r="C25" s="36">
        <v>27319</v>
      </c>
      <c r="D25" s="37">
        <v>0</v>
      </c>
      <c r="E25" s="37">
        <v>893</v>
      </c>
      <c r="F25" s="92">
        <v>28212</v>
      </c>
      <c r="G25" s="92">
        <v>1931</v>
      </c>
      <c r="H25" s="71"/>
      <c r="I25" s="71"/>
      <c r="J25" s="37"/>
    </row>
    <row r="26" spans="1:10" customFormat="1" x14ac:dyDescent="0.25">
      <c r="A26" s="93" t="s">
        <v>203</v>
      </c>
      <c r="B26" s="36">
        <v>287382</v>
      </c>
      <c r="C26" s="36">
        <v>26911</v>
      </c>
      <c r="D26" s="37">
        <v>0</v>
      </c>
      <c r="E26" s="37">
        <v>745</v>
      </c>
      <c r="F26" s="92">
        <v>27656</v>
      </c>
      <c r="G26" s="92">
        <v>1375</v>
      </c>
      <c r="H26" s="71"/>
      <c r="I26" s="71"/>
      <c r="J26" s="37"/>
    </row>
    <row r="27" spans="1:10" customFormat="1" x14ac:dyDescent="0.25">
      <c r="A27" s="93" t="s">
        <v>204</v>
      </c>
      <c r="B27" s="36">
        <v>245347</v>
      </c>
      <c r="C27" s="36">
        <v>26994</v>
      </c>
      <c r="D27" s="37">
        <v>0</v>
      </c>
      <c r="E27" s="37">
        <v>637</v>
      </c>
      <c r="F27" s="92">
        <v>27631</v>
      </c>
      <c r="G27" s="92">
        <v>1350</v>
      </c>
      <c r="H27" s="71"/>
      <c r="I27" s="71"/>
      <c r="J27" s="37"/>
    </row>
    <row r="28" spans="1:10" customFormat="1" x14ac:dyDescent="0.25">
      <c r="A28" s="93" t="s">
        <v>205</v>
      </c>
      <c r="B28" s="36">
        <v>130810</v>
      </c>
      <c r="C28" s="36">
        <v>27522</v>
      </c>
      <c r="D28" s="37">
        <v>0</v>
      </c>
      <c r="E28" s="37">
        <v>797</v>
      </c>
      <c r="F28" s="92">
        <v>28319</v>
      </c>
      <c r="G28" s="92">
        <v>2038</v>
      </c>
      <c r="H28" s="71"/>
      <c r="I28" s="71"/>
      <c r="J28" s="37"/>
    </row>
    <row r="29" spans="1:10" customFormat="1" x14ac:dyDescent="0.25">
      <c r="A29" s="93" t="s">
        <v>206</v>
      </c>
      <c r="B29" s="36">
        <v>271736</v>
      </c>
      <c r="C29" s="36">
        <v>26062</v>
      </c>
      <c r="D29" s="37">
        <v>0</v>
      </c>
      <c r="E29" s="37">
        <v>630</v>
      </c>
      <c r="F29" s="92">
        <v>26692</v>
      </c>
      <c r="G29" s="92">
        <v>411</v>
      </c>
      <c r="H29" s="71"/>
      <c r="I29" s="71"/>
      <c r="J29" s="37"/>
    </row>
    <row r="30" spans="1:10" customFormat="1" ht="18" customHeight="1" thickBot="1" x14ac:dyDescent="0.3">
      <c r="A30" s="93" t="s">
        <v>207</v>
      </c>
      <c r="B30" s="139">
        <v>250093</v>
      </c>
      <c r="C30" s="139">
        <v>28038</v>
      </c>
      <c r="D30" s="37">
        <v>0</v>
      </c>
      <c r="E30" s="37">
        <v>714</v>
      </c>
      <c r="F30" s="92">
        <v>28752</v>
      </c>
      <c r="G30" s="92">
        <v>2471</v>
      </c>
      <c r="H30" s="71"/>
      <c r="I30" s="72"/>
      <c r="J30" s="38"/>
    </row>
    <row r="31" spans="1:10" s="8" customFormat="1" ht="4.5" customHeight="1" thickBot="1" x14ac:dyDescent="0.3">
      <c r="A31" s="135"/>
      <c r="B31" s="136"/>
      <c r="C31" s="136"/>
      <c r="D31" s="136"/>
      <c r="E31" s="136"/>
      <c r="F31" s="136"/>
      <c r="G31" s="137"/>
    </row>
    <row r="32" spans="1:10" s="8" customFormat="1" ht="12.75" customHeight="1" x14ac:dyDescent="0.25">
      <c r="A32" s="138"/>
      <c r="B32" s="126"/>
      <c r="C32" s="126"/>
      <c r="D32" s="126"/>
      <c r="E32" s="126"/>
      <c r="F32" s="126"/>
      <c r="G32" s="134"/>
    </row>
    <row r="33" spans="8:8" x14ac:dyDescent="0.25">
      <c r="H33" s="3"/>
    </row>
  </sheetData>
  <conditionalFormatting sqref="D10:G30">
    <cfRule type="cellIs" dxfId="125" priority="4" stopIfTrue="1" operator="lessThan">
      <formula>0</formula>
    </cfRule>
  </conditionalFormatting>
  <conditionalFormatting sqref="J10:J14 J16:J19 J21:J24 J26:J29">
    <cfRule type="cellIs" dxfId="124" priority="37" stopIfTrue="1" operator="lessThan">
      <formula>0</formula>
    </cfRule>
  </conditionalFormatting>
  <conditionalFormatting sqref="J10:J14 J16:J19 J21:J24 J26:J29">
    <cfRule type="cellIs" dxfId="123" priority="36" stopIfTrue="1" operator="lessThan">
      <formula>0</formula>
    </cfRule>
  </conditionalFormatting>
  <conditionalFormatting sqref="J10:J14 J16:J19 J21:J24 J26:J29">
    <cfRule type="cellIs" dxfId="122" priority="35" stopIfTrue="1" operator="lessThan">
      <formula>0</formula>
    </cfRule>
  </conditionalFormatting>
  <conditionalFormatting sqref="H10 H21:H24 H16:H19 H26:H29">
    <cfRule type="expression" dxfId="121" priority="33" stopIfTrue="1">
      <formula>IF($G10&gt;=0,TRUE,FALSE)</formula>
    </cfRule>
  </conditionalFormatting>
  <conditionalFormatting sqref="H11:H14">
    <cfRule type="expression" dxfId="120" priority="31" stopIfTrue="1">
      <formula>IF($G11&gt;=0,TRUE,FALSE)</formula>
    </cfRule>
  </conditionalFormatting>
  <conditionalFormatting sqref="J15">
    <cfRule type="cellIs" dxfId="119" priority="30" stopIfTrue="1" operator="lessThan">
      <formula>0</formula>
    </cfRule>
  </conditionalFormatting>
  <conditionalFormatting sqref="J15">
    <cfRule type="cellIs" dxfId="118" priority="29" stopIfTrue="1" operator="lessThan">
      <formula>0</formula>
    </cfRule>
  </conditionalFormatting>
  <conditionalFormatting sqref="J15">
    <cfRule type="cellIs" dxfId="117" priority="28" stopIfTrue="1" operator="lessThan">
      <formula>0</formula>
    </cfRule>
  </conditionalFormatting>
  <conditionalFormatting sqref="H15">
    <cfRule type="expression" dxfId="116" priority="26" stopIfTrue="1">
      <formula>IF($G15&gt;=0,TRUE,FALSE)</formula>
    </cfRule>
  </conditionalFormatting>
  <conditionalFormatting sqref="J20">
    <cfRule type="cellIs" dxfId="115" priority="25" stopIfTrue="1" operator="lessThan">
      <formula>0</formula>
    </cfRule>
  </conditionalFormatting>
  <conditionalFormatting sqref="J20">
    <cfRule type="cellIs" dxfId="114" priority="24" stopIfTrue="1" operator="lessThan">
      <formula>0</formula>
    </cfRule>
  </conditionalFormatting>
  <conditionalFormatting sqref="J20">
    <cfRule type="cellIs" dxfId="113" priority="23" stopIfTrue="1" operator="lessThan">
      <formula>0</formula>
    </cfRule>
  </conditionalFormatting>
  <conditionalFormatting sqref="H20">
    <cfRule type="expression" dxfId="112" priority="21" stopIfTrue="1">
      <formula>IF($G20&gt;=0,TRUE,FALSE)</formula>
    </cfRule>
  </conditionalFormatting>
  <conditionalFormatting sqref="J25">
    <cfRule type="cellIs" dxfId="111" priority="20" stopIfTrue="1" operator="lessThan">
      <formula>0</formula>
    </cfRule>
  </conditionalFormatting>
  <conditionalFormatting sqref="J25">
    <cfRule type="cellIs" dxfId="110" priority="19" stopIfTrue="1" operator="lessThan">
      <formula>0</formula>
    </cfRule>
  </conditionalFormatting>
  <conditionalFormatting sqref="J25">
    <cfRule type="cellIs" dxfId="109" priority="18" stopIfTrue="1" operator="lessThan">
      <formula>0</formula>
    </cfRule>
  </conditionalFormatting>
  <conditionalFormatting sqref="H25">
    <cfRule type="expression" dxfId="108" priority="16" stopIfTrue="1">
      <formula>IF($G25&gt;=0,TRUE,FALSE)</formula>
    </cfRule>
  </conditionalFormatting>
  <conditionalFormatting sqref="J30">
    <cfRule type="cellIs" dxfId="107" priority="15" stopIfTrue="1" operator="lessThan">
      <formula>0</formula>
    </cfRule>
  </conditionalFormatting>
  <conditionalFormatting sqref="J30">
    <cfRule type="cellIs" dxfId="106" priority="14" stopIfTrue="1" operator="lessThan">
      <formula>0</formula>
    </cfRule>
  </conditionalFormatting>
  <conditionalFormatting sqref="J30">
    <cfRule type="cellIs" dxfId="105" priority="13" stopIfTrue="1" operator="lessThan">
      <formula>0</formula>
    </cfRule>
  </conditionalFormatting>
  <conditionalFormatting sqref="H30">
    <cfRule type="expression" dxfId="104" priority="11" stopIfTrue="1">
      <formula>IF($G30&gt;=0,TRUE,FALSE)</formula>
    </cfRule>
  </conditionalFormatting>
  <conditionalFormatting sqref="I10:I30">
    <cfRule type="expression" dxfId="103" priority="68" stopIfTrue="1">
      <formula>IF(G10&lt;0,TRUE,FALSE)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K33"/>
  <sheetViews>
    <sheetView showGridLines="0" zoomScaleNormal="100" workbookViewId="0">
      <selection activeCell="A8" sqref="A8"/>
    </sheetView>
  </sheetViews>
  <sheetFormatPr defaultColWidth="0" defaultRowHeight="13.2" zeroHeight="1" x14ac:dyDescent="0.25"/>
  <cols>
    <col min="1" max="1" width="16.88671875" style="8" customWidth="1"/>
    <col min="2" max="2" width="12.109375" style="8" customWidth="1"/>
    <col min="3" max="3" width="11.33203125" style="8" customWidth="1"/>
    <col min="4" max="4" width="10.109375" style="8" customWidth="1"/>
    <col min="5" max="5" width="12.6640625" style="8" customWidth="1"/>
    <col min="6" max="6" width="10.88671875" style="8" customWidth="1"/>
    <col min="7" max="7" width="7.5546875" style="8" bestFit="1" customWidth="1"/>
    <col min="8" max="8" width="5.33203125" style="3" customWidth="1"/>
    <col min="9" max="9" width="9.109375" style="3" hidden="1" customWidth="1"/>
    <col min="10" max="10" width="9.109375" hidden="1" customWidth="1"/>
    <col min="11" max="11" width="0" hidden="1" customWidth="1"/>
    <col min="12" max="16384" width="9.109375" hidden="1"/>
  </cols>
  <sheetData>
    <row r="1" spans="1:10" x14ac:dyDescent="0.25">
      <c r="A1" s="1"/>
      <c r="B1" s="1"/>
      <c r="C1" s="1"/>
      <c r="D1" s="1"/>
      <c r="E1"/>
      <c r="F1"/>
      <c r="G1"/>
      <c r="H1"/>
      <c r="I1"/>
    </row>
    <row r="2" spans="1:10" s="116" customFormat="1" ht="16.2" thickBot="1" x14ac:dyDescent="0.35">
      <c r="A2" s="114" t="str">
        <f>"Tabell 4  Hälso- och sjukvård, utjämningsåret "&amp;Innehåll!C27</f>
        <v>Tabell 4  Hälso- och sjukvård, utjämningsåret 2021</v>
      </c>
      <c r="B2" s="115"/>
      <c r="C2" s="114"/>
      <c r="D2" s="115"/>
      <c r="E2" s="115"/>
      <c r="F2" s="115"/>
      <c r="G2" s="115"/>
      <c r="H2" s="115"/>
    </row>
    <row r="3" spans="1:10" s="3" customFormat="1" x14ac:dyDescent="0.25">
      <c r="A3" s="4" t="s">
        <v>169</v>
      </c>
      <c r="B3" s="117" t="s">
        <v>36</v>
      </c>
      <c r="C3" s="5" t="s">
        <v>116</v>
      </c>
      <c r="D3" s="117" t="s">
        <v>154</v>
      </c>
      <c r="E3" s="117" t="s">
        <v>155</v>
      </c>
      <c r="F3" s="117" t="s">
        <v>157</v>
      </c>
      <c r="G3" s="117" t="s">
        <v>158</v>
      </c>
      <c r="H3" s="8"/>
    </row>
    <row r="4" spans="1:10" s="3" customFormat="1" x14ac:dyDescent="0.25">
      <c r="B4" s="121" t="s">
        <v>102</v>
      </c>
      <c r="C4" s="6" t="s">
        <v>106</v>
      </c>
      <c r="D4" s="121" t="s">
        <v>42</v>
      </c>
      <c r="E4" s="121" t="s">
        <v>156</v>
      </c>
      <c r="F4" s="121" t="s">
        <v>156</v>
      </c>
      <c r="G4" s="121" t="s">
        <v>42</v>
      </c>
      <c r="H4" s="8"/>
    </row>
    <row r="5" spans="1:10" s="3" customFormat="1" x14ac:dyDescent="0.25">
      <c r="A5" s="124" t="s">
        <v>24</v>
      </c>
      <c r="B5" s="6">
        <f>Innehåll!C27-2</f>
        <v>2019</v>
      </c>
      <c r="C5" s="121" t="s">
        <v>42</v>
      </c>
      <c r="D5" s="141"/>
      <c r="E5" s="121" t="s">
        <v>42</v>
      </c>
      <c r="F5" s="121" t="s">
        <v>42</v>
      </c>
      <c r="H5" s="8"/>
    </row>
    <row r="6" spans="1:10" s="3" customFormat="1" x14ac:dyDescent="0.25">
      <c r="A6" s="124" t="s">
        <v>170</v>
      </c>
      <c r="B6" s="6"/>
      <c r="C6" s="150"/>
      <c r="D6" s="141"/>
      <c r="E6" s="121"/>
      <c r="F6" s="121"/>
      <c r="G6" s="121"/>
      <c r="H6" s="8"/>
    </row>
    <row r="7" spans="1:10" s="3" customFormat="1" x14ac:dyDescent="0.25">
      <c r="B7" s="149"/>
      <c r="C7" s="140"/>
      <c r="D7" s="125"/>
      <c r="E7" s="132"/>
      <c r="F7" s="132"/>
      <c r="G7" s="121"/>
      <c r="H7" s="8"/>
    </row>
    <row r="8" spans="1:10" s="3" customFormat="1" x14ac:dyDescent="0.25">
      <c r="A8" s="142"/>
      <c r="C8" s="144" t="s">
        <v>68</v>
      </c>
      <c r="D8" s="143" t="s">
        <v>69</v>
      </c>
      <c r="E8" s="143" t="s">
        <v>70</v>
      </c>
      <c r="F8" s="143" t="s">
        <v>71</v>
      </c>
      <c r="G8" s="143" t="s">
        <v>118</v>
      </c>
      <c r="H8" s="8"/>
    </row>
    <row r="9" spans="1:10" s="10" customFormat="1" x14ac:dyDescent="0.25">
      <c r="B9" s="145"/>
      <c r="C9" s="145" t="s">
        <v>164</v>
      </c>
      <c r="D9" s="132"/>
      <c r="E9" s="132"/>
      <c r="F9" s="145"/>
      <c r="G9" s="145"/>
      <c r="H9" s="8"/>
    </row>
    <row r="10" spans="1:10" ht="18" customHeight="1" x14ac:dyDescent="0.25">
      <c r="A10" s="93" t="s">
        <v>187</v>
      </c>
      <c r="B10" s="36">
        <v>2377081</v>
      </c>
      <c r="C10" s="36">
        <v>22083</v>
      </c>
      <c r="D10" s="36">
        <v>22309.537020624401</v>
      </c>
      <c r="E10" s="36">
        <v>-300.21258577495001</v>
      </c>
      <c r="F10" s="36">
        <v>-175.22691916947599</v>
      </c>
      <c r="G10" s="36">
        <v>248.439492718667</v>
      </c>
      <c r="H10" s="71"/>
      <c r="I10" s="71"/>
      <c r="J10" s="37"/>
    </row>
    <row r="11" spans="1:10" x14ac:dyDescent="0.25">
      <c r="A11" s="93" t="s">
        <v>188</v>
      </c>
      <c r="B11" s="36">
        <v>383713</v>
      </c>
      <c r="C11" s="36">
        <v>23795</v>
      </c>
      <c r="D11" s="36">
        <v>23524.464208124598</v>
      </c>
      <c r="E11" s="36">
        <v>203.15506347459899</v>
      </c>
      <c r="F11" s="36">
        <v>50.675676779678298</v>
      </c>
      <c r="G11" s="36">
        <v>16.316807403941802</v>
      </c>
      <c r="H11" s="71"/>
      <c r="I11" s="71"/>
      <c r="J11" s="37"/>
    </row>
    <row r="12" spans="1:10" x14ac:dyDescent="0.25">
      <c r="A12" s="93" t="s">
        <v>189</v>
      </c>
      <c r="B12" s="36">
        <v>297540</v>
      </c>
      <c r="C12" s="36">
        <v>25673</v>
      </c>
      <c r="D12" s="36">
        <v>25625.0760243927</v>
      </c>
      <c r="E12" s="36">
        <v>92.884883790917002</v>
      </c>
      <c r="F12" s="36">
        <v>39.424617671597098</v>
      </c>
      <c r="G12" s="36">
        <v>-84.290537663756197</v>
      </c>
      <c r="H12" s="71"/>
      <c r="I12" s="71"/>
      <c r="J12" s="37"/>
    </row>
    <row r="13" spans="1:10" x14ac:dyDescent="0.25">
      <c r="A13" s="93" t="s">
        <v>190</v>
      </c>
      <c r="B13" s="36">
        <v>465495</v>
      </c>
      <c r="C13" s="36">
        <v>24582</v>
      </c>
      <c r="D13" s="36">
        <v>24712.112729979901</v>
      </c>
      <c r="E13" s="36">
        <v>-88.237699395385604</v>
      </c>
      <c r="F13" s="36">
        <v>42.708263861314798</v>
      </c>
      <c r="G13" s="36">
        <v>-84.290537663756197</v>
      </c>
      <c r="H13" s="71"/>
      <c r="I13" s="71"/>
      <c r="J13" s="37"/>
    </row>
    <row r="14" spans="1:10" x14ac:dyDescent="0.25">
      <c r="A14" s="93" t="s">
        <v>191</v>
      </c>
      <c r="B14" s="36">
        <v>363599</v>
      </c>
      <c r="C14" s="36">
        <v>24928</v>
      </c>
      <c r="D14" s="36">
        <v>24856.819567615199</v>
      </c>
      <c r="E14" s="36">
        <v>92.681668148956902</v>
      </c>
      <c r="F14" s="36">
        <v>63.2214293987292</v>
      </c>
      <c r="G14" s="36">
        <v>-84.290537663756197</v>
      </c>
      <c r="H14" s="71"/>
      <c r="I14" s="71"/>
      <c r="J14" s="37"/>
    </row>
    <row r="15" spans="1:10" ht="18" customHeight="1" x14ac:dyDescent="0.25">
      <c r="A15" s="93" t="s">
        <v>192</v>
      </c>
      <c r="B15" s="36">
        <v>201469</v>
      </c>
      <c r="C15" s="36">
        <v>25123</v>
      </c>
      <c r="D15" s="36">
        <v>25027.974740553898</v>
      </c>
      <c r="E15" s="36">
        <v>73.275446979090006</v>
      </c>
      <c r="F15" s="36">
        <v>106.272927096958</v>
      </c>
      <c r="G15" s="36">
        <v>-84.290537663756197</v>
      </c>
      <c r="H15" s="71"/>
      <c r="I15" s="71"/>
      <c r="J15" s="37"/>
    </row>
    <row r="16" spans="1:10" x14ac:dyDescent="0.25">
      <c r="A16" s="93" t="s">
        <v>193</v>
      </c>
      <c r="B16" s="36">
        <v>245446</v>
      </c>
      <c r="C16" s="36">
        <v>26728</v>
      </c>
      <c r="D16" s="36">
        <v>26531.697713356902</v>
      </c>
      <c r="E16" s="36">
        <v>170.34681329968899</v>
      </c>
      <c r="F16" s="36">
        <v>110.32605886861199</v>
      </c>
      <c r="G16" s="36">
        <v>-84.290537663756197</v>
      </c>
      <c r="H16" s="71"/>
      <c r="I16" s="71"/>
      <c r="J16" s="37"/>
    </row>
    <row r="17" spans="1:10" x14ac:dyDescent="0.25">
      <c r="A17" s="93" t="s">
        <v>194</v>
      </c>
      <c r="B17" s="36">
        <v>59686</v>
      </c>
      <c r="C17" s="36">
        <v>27913</v>
      </c>
      <c r="D17" s="36">
        <v>26882.643410009001</v>
      </c>
      <c r="E17" s="36">
        <v>949.46616573785695</v>
      </c>
      <c r="F17" s="36">
        <v>165.057122806227</v>
      </c>
      <c r="G17" s="36">
        <v>-84.290537663756197</v>
      </c>
      <c r="H17" s="71"/>
      <c r="I17" s="71"/>
      <c r="J17" s="37"/>
    </row>
    <row r="18" spans="1:10" x14ac:dyDescent="0.25">
      <c r="A18" s="93" t="s">
        <v>195</v>
      </c>
      <c r="B18" s="36">
        <v>159606</v>
      </c>
      <c r="C18" s="36">
        <v>26099</v>
      </c>
      <c r="D18" s="36">
        <v>26072.673570111401</v>
      </c>
      <c r="E18" s="36">
        <v>78.807871058861807</v>
      </c>
      <c r="F18" s="36">
        <v>32.2294540387269</v>
      </c>
      <c r="G18" s="36">
        <v>-84.290537663756197</v>
      </c>
      <c r="H18" s="71"/>
      <c r="I18" s="71"/>
      <c r="J18" s="37"/>
    </row>
    <row r="19" spans="1:10" x14ac:dyDescent="0.25">
      <c r="A19" s="93" t="s">
        <v>196</v>
      </c>
      <c r="B19" s="36">
        <v>1377827</v>
      </c>
      <c r="C19" s="36">
        <v>24160</v>
      </c>
      <c r="D19" s="36">
        <v>24470.227476856599</v>
      </c>
      <c r="E19" s="36">
        <v>-170.54149738013999</v>
      </c>
      <c r="F19" s="36">
        <v>-55.041601443474804</v>
      </c>
      <c r="G19" s="36">
        <v>-84.290537663756197</v>
      </c>
      <c r="H19" s="71"/>
      <c r="I19" s="71"/>
      <c r="J19" s="37"/>
    </row>
    <row r="20" spans="1:10" ht="18" customHeight="1" x14ac:dyDescent="0.25">
      <c r="A20" s="93" t="s">
        <v>197</v>
      </c>
      <c r="B20" s="36">
        <v>333848</v>
      </c>
      <c r="C20" s="36">
        <v>24632</v>
      </c>
      <c r="D20" s="36">
        <v>24726.8708267763</v>
      </c>
      <c r="E20" s="36">
        <v>-108.073801014951</v>
      </c>
      <c r="F20" s="36">
        <v>23.004593632502999</v>
      </c>
      <c r="G20" s="36">
        <v>-10.2310321211608</v>
      </c>
      <c r="H20" s="71"/>
      <c r="I20" s="71"/>
      <c r="J20" s="37"/>
    </row>
    <row r="21" spans="1:10" x14ac:dyDescent="0.25">
      <c r="A21" s="93" t="s">
        <v>198</v>
      </c>
      <c r="B21" s="36">
        <v>1725881</v>
      </c>
      <c r="C21" s="36">
        <v>24012</v>
      </c>
      <c r="D21" s="36">
        <v>24155.539160906999</v>
      </c>
      <c r="E21" s="36">
        <v>-62.022838028908602</v>
      </c>
      <c r="F21" s="36">
        <v>3.2570279416077699</v>
      </c>
      <c r="G21" s="36">
        <v>-84.290537663756197</v>
      </c>
      <c r="H21" s="71"/>
      <c r="I21" s="71"/>
      <c r="J21" s="37"/>
    </row>
    <row r="22" spans="1:10" x14ac:dyDescent="0.25">
      <c r="A22" s="93" t="s">
        <v>199</v>
      </c>
      <c r="B22" s="36">
        <v>282414</v>
      </c>
      <c r="C22" s="36">
        <v>26730</v>
      </c>
      <c r="D22" s="36">
        <v>26449.0419743614</v>
      </c>
      <c r="E22" s="36">
        <v>225.36907029017601</v>
      </c>
      <c r="F22" s="36">
        <v>139.55461374151099</v>
      </c>
      <c r="G22" s="36">
        <v>-84.290537663756197</v>
      </c>
      <c r="H22" s="71"/>
      <c r="I22" s="71"/>
      <c r="J22" s="37"/>
    </row>
    <row r="23" spans="1:10" x14ac:dyDescent="0.25">
      <c r="A23" s="93" t="s">
        <v>200</v>
      </c>
      <c r="B23" s="36">
        <v>304805</v>
      </c>
      <c r="C23" s="36">
        <v>25061</v>
      </c>
      <c r="D23" s="36">
        <v>25166.186694938999</v>
      </c>
      <c r="E23" s="36">
        <v>-82.367917057250295</v>
      </c>
      <c r="F23" s="36">
        <v>61.048841376235302</v>
      </c>
      <c r="G23" s="36">
        <v>-84.290537663756197</v>
      </c>
      <c r="H23" s="71"/>
      <c r="I23" s="71"/>
      <c r="J23" s="37"/>
    </row>
    <row r="24" spans="1:10" x14ac:dyDescent="0.25">
      <c r="A24" s="93" t="s">
        <v>201</v>
      </c>
      <c r="B24" s="36">
        <v>275845</v>
      </c>
      <c r="C24" s="36">
        <v>25166</v>
      </c>
      <c r="D24" s="36">
        <v>25308.3811948941</v>
      </c>
      <c r="E24" s="36">
        <v>-135.99897886637501</v>
      </c>
      <c r="F24" s="36">
        <v>18.468343860537701</v>
      </c>
      <c r="G24" s="36">
        <v>-25.334122921898299</v>
      </c>
      <c r="H24" s="71"/>
      <c r="I24" s="71"/>
      <c r="J24" s="37"/>
    </row>
    <row r="25" spans="1:10" ht="18" customHeight="1" x14ac:dyDescent="0.25">
      <c r="A25" s="93" t="s">
        <v>202</v>
      </c>
      <c r="B25" s="36">
        <v>287966</v>
      </c>
      <c r="C25" s="36">
        <v>26914</v>
      </c>
      <c r="D25" s="36">
        <v>26408.5149211516</v>
      </c>
      <c r="E25" s="36">
        <v>433.65591092031201</v>
      </c>
      <c r="F25" s="36">
        <v>156.532267135338</v>
      </c>
      <c r="G25" s="36">
        <v>-84.290537663756197</v>
      </c>
      <c r="H25" s="71"/>
      <c r="I25" s="71"/>
      <c r="J25" s="37"/>
    </row>
    <row r="26" spans="1:10" x14ac:dyDescent="0.25">
      <c r="A26" s="93" t="s">
        <v>203</v>
      </c>
      <c r="B26" s="36">
        <v>287382</v>
      </c>
      <c r="C26" s="36">
        <v>26512</v>
      </c>
      <c r="D26" s="36">
        <v>26375.712868361101</v>
      </c>
      <c r="E26" s="36">
        <v>90.236970171134701</v>
      </c>
      <c r="F26" s="36">
        <v>130.53083051812499</v>
      </c>
      <c r="G26" s="36">
        <v>-84.290537663756197</v>
      </c>
      <c r="H26" s="71"/>
      <c r="I26" s="71"/>
      <c r="J26" s="37"/>
    </row>
    <row r="27" spans="1:10" x14ac:dyDescent="0.25">
      <c r="A27" s="93" t="s">
        <v>204</v>
      </c>
      <c r="B27" s="36">
        <v>245347</v>
      </c>
      <c r="C27" s="36">
        <v>26594</v>
      </c>
      <c r="D27" s="36">
        <v>26215.842962012699</v>
      </c>
      <c r="E27" s="36">
        <v>304.67931176868899</v>
      </c>
      <c r="F27" s="36">
        <v>157.31875772463101</v>
      </c>
      <c r="G27" s="36">
        <v>-84.290537663756197</v>
      </c>
      <c r="H27" s="71"/>
      <c r="I27" s="71"/>
      <c r="J27" s="37"/>
    </row>
    <row r="28" spans="1:10" x14ac:dyDescent="0.25">
      <c r="A28" s="93" t="s">
        <v>205</v>
      </c>
      <c r="B28" s="36">
        <v>130810</v>
      </c>
      <c r="C28" s="36">
        <v>27114</v>
      </c>
      <c r="D28" s="36">
        <v>26110.2880820631</v>
      </c>
      <c r="E28" s="36">
        <v>823.06016348232504</v>
      </c>
      <c r="F28" s="36">
        <v>264.79448911566601</v>
      </c>
      <c r="G28" s="36">
        <v>-84.290537663756197</v>
      </c>
      <c r="H28" s="71"/>
      <c r="I28" s="71"/>
      <c r="J28" s="37"/>
    </row>
    <row r="29" spans="1:10" x14ac:dyDescent="0.25">
      <c r="A29" s="93" t="s">
        <v>206</v>
      </c>
      <c r="B29" s="36">
        <v>271736</v>
      </c>
      <c r="C29" s="36">
        <v>25676</v>
      </c>
      <c r="D29" s="36">
        <v>24865.065701917702</v>
      </c>
      <c r="E29" s="36">
        <v>679.52690479770104</v>
      </c>
      <c r="F29" s="36">
        <v>215.42225420572899</v>
      </c>
      <c r="G29" s="36">
        <v>-84.290537663756197</v>
      </c>
      <c r="H29" s="71"/>
      <c r="I29" s="71"/>
      <c r="J29" s="37"/>
    </row>
    <row r="30" spans="1:10" ht="18" customHeight="1" thickBot="1" x14ac:dyDescent="0.3">
      <c r="A30" s="93" t="s">
        <v>207</v>
      </c>
      <c r="B30" s="36">
        <v>250093</v>
      </c>
      <c r="C30" s="36">
        <v>27623</v>
      </c>
      <c r="D30" s="36">
        <v>26056.8617086784</v>
      </c>
      <c r="E30" s="36">
        <v>1394.63353294896</v>
      </c>
      <c r="F30" s="36">
        <v>256.14658205645702</v>
      </c>
      <c r="G30" s="36">
        <v>-84.290537663756197</v>
      </c>
      <c r="H30" s="71"/>
      <c r="I30" s="72"/>
      <c r="J30" s="92"/>
    </row>
    <row r="31" spans="1:10" s="8" customFormat="1" ht="4.5" customHeight="1" thickBot="1" x14ac:dyDescent="0.3">
      <c r="A31" s="135"/>
      <c r="B31" s="136"/>
      <c r="C31" s="135"/>
      <c r="D31" s="136"/>
      <c r="E31" s="136"/>
      <c r="F31" s="136"/>
      <c r="G31" s="136"/>
    </row>
    <row r="32" spans="1:10" s="8" customFormat="1" ht="12.75" customHeight="1" x14ac:dyDescent="0.25">
      <c r="A32" s="138"/>
      <c r="B32" s="126"/>
      <c r="C32" s="138"/>
      <c r="D32" s="126"/>
      <c r="E32" s="126"/>
      <c r="F32" s="126"/>
      <c r="G32" s="126"/>
    </row>
    <row r="33" customFormat="1" x14ac:dyDescent="0.25"/>
  </sheetData>
  <conditionalFormatting sqref="J10:J14 J16:J19 J21:J24 J26:J29">
    <cfRule type="cellIs" dxfId="102" priority="34" stopIfTrue="1" operator="lessThan">
      <formula>0</formula>
    </cfRule>
  </conditionalFormatting>
  <conditionalFormatting sqref="J10:J14 J16:J19 J21:J24 J26:J29">
    <cfRule type="cellIs" dxfId="101" priority="33" stopIfTrue="1" operator="lessThan">
      <formula>0</formula>
    </cfRule>
  </conditionalFormatting>
  <conditionalFormatting sqref="J10:J14 J16:J19 J21:J24 J26:J29">
    <cfRule type="cellIs" dxfId="100" priority="32" stopIfTrue="1" operator="lessThan">
      <formula>0</formula>
    </cfRule>
  </conditionalFormatting>
  <conditionalFormatting sqref="H10:I10 H21:I24 H16:I19 H26:I29">
    <cfRule type="expression" dxfId="99" priority="31" stopIfTrue="1">
      <formula>IF(#REF!&lt;0,TRUE,FALSE)</formula>
    </cfRule>
  </conditionalFormatting>
  <conditionalFormatting sqref="H11:I14">
    <cfRule type="expression" dxfId="98" priority="29" stopIfTrue="1">
      <formula>IF(#REF!&lt;0,TRUE,FALSE)</formula>
    </cfRule>
  </conditionalFormatting>
  <conditionalFormatting sqref="J15">
    <cfRule type="cellIs" dxfId="97" priority="27" stopIfTrue="1" operator="lessThan">
      <formula>0</formula>
    </cfRule>
  </conditionalFormatting>
  <conditionalFormatting sqref="J15">
    <cfRule type="cellIs" dxfId="96" priority="26" stopIfTrue="1" operator="lessThan">
      <formula>0</formula>
    </cfRule>
  </conditionalFormatting>
  <conditionalFormatting sqref="J15">
    <cfRule type="cellIs" dxfId="95" priority="25" stopIfTrue="1" operator="lessThan">
      <formula>0</formula>
    </cfRule>
  </conditionalFormatting>
  <conditionalFormatting sqref="H15:I15">
    <cfRule type="expression" dxfId="94" priority="24" stopIfTrue="1">
      <formula>IF(#REF!&lt;0,TRUE,FALSE)</formula>
    </cfRule>
  </conditionalFormatting>
  <conditionalFormatting sqref="J20">
    <cfRule type="cellIs" dxfId="93" priority="22" stopIfTrue="1" operator="lessThan">
      <formula>0</formula>
    </cfRule>
  </conditionalFormatting>
  <conditionalFormatting sqref="J20">
    <cfRule type="cellIs" dxfId="92" priority="21" stopIfTrue="1" operator="lessThan">
      <formula>0</formula>
    </cfRule>
  </conditionalFormatting>
  <conditionalFormatting sqref="J20">
    <cfRule type="cellIs" dxfId="91" priority="20" stopIfTrue="1" operator="lessThan">
      <formula>0</formula>
    </cfRule>
  </conditionalFormatting>
  <conditionalFormatting sqref="H20:I20">
    <cfRule type="expression" dxfId="90" priority="19" stopIfTrue="1">
      <formula>IF(#REF!&lt;0,TRUE,FALSE)</formula>
    </cfRule>
  </conditionalFormatting>
  <conditionalFormatting sqref="J25">
    <cfRule type="cellIs" dxfId="89" priority="17" stopIfTrue="1" operator="lessThan">
      <formula>0</formula>
    </cfRule>
  </conditionalFormatting>
  <conditionalFormatting sqref="J25">
    <cfRule type="cellIs" dxfId="88" priority="16" stopIfTrue="1" operator="lessThan">
      <formula>0</formula>
    </cfRule>
  </conditionalFormatting>
  <conditionalFormatting sqref="J25">
    <cfRule type="cellIs" dxfId="87" priority="15" stopIfTrue="1" operator="lessThan">
      <formula>0</formula>
    </cfRule>
  </conditionalFormatting>
  <conditionalFormatting sqref="H25:I25">
    <cfRule type="expression" dxfId="86" priority="14" stopIfTrue="1">
      <formula>IF(#REF!&lt;0,TRUE,FALSE)</formula>
    </cfRule>
  </conditionalFormatting>
  <conditionalFormatting sqref="J30">
    <cfRule type="cellIs" dxfId="85" priority="12" stopIfTrue="1" operator="lessThan">
      <formula>0</formula>
    </cfRule>
  </conditionalFormatting>
  <conditionalFormatting sqref="J30">
    <cfRule type="cellIs" dxfId="84" priority="11" stopIfTrue="1" operator="lessThan">
      <formula>0</formula>
    </cfRule>
  </conditionalFormatting>
  <conditionalFormatting sqref="J30">
    <cfRule type="cellIs" dxfId="83" priority="10" stopIfTrue="1" operator="lessThan">
      <formula>0</formula>
    </cfRule>
  </conditionalFormatting>
  <conditionalFormatting sqref="H30:I30">
    <cfRule type="expression" dxfId="82" priority="9" stopIfTrue="1">
      <formula>IF(#REF!&lt;0,TRUE,FALSE)</formula>
    </cfRule>
  </conditionalFormatting>
  <conditionalFormatting sqref="B10:G30">
    <cfRule type="cellIs" dxfId="81" priority="2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W36"/>
  <sheetViews>
    <sheetView showGridLines="0" zoomScaleNormal="100" workbookViewId="0">
      <selection activeCell="A11" sqref="A11"/>
    </sheetView>
  </sheetViews>
  <sheetFormatPr defaultColWidth="0" defaultRowHeight="13.2" zeroHeight="1" x14ac:dyDescent="0.25"/>
  <cols>
    <col min="1" max="1" width="16.88671875" style="8" customWidth="1"/>
    <col min="2" max="2" width="11.33203125" style="8" customWidth="1"/>
    <col min="3" max="4" width="10.6640625" customWidth="1"/>
    <col min="5" max="6" width="12.88671875" customWidth="1"/>
    <col min="7" max="7" width="9.5546875" style="8" bestFit="1" customWidth="1"/>
    <col min="8" max="8" width="10.33203125" style="8" bestFit="1" customWidth="1"/>
    <col min="9" max="9" width="2.88671875" style="8" customWidth="1"/>
    <col min="10" max="10" width="10.109375" style="8" customWidth="1"/>
    <col min="11" max="13" width="10" style="8" customWidth="1"/>
    <col min="14" max="14" width="3.109375" style="8" customWidth="1"/>
    <col min="15" max="20" width="10.44140625" style="8" customWidth="1"/>
    <col min="21" max="21" width="5.33203125" style="3" customWidth="1"/>
    <col min="22" max="22" width="9.109375" style="3" hidden="1" customWidth="1"/>
    <col min="23" max="16384" width="9.109375" hidden="1"/>
  </cols>
  <sheetData>
    <row r="1" spans="1:23" x14ac:dyDescent="0.25">
      <c r="A1" s="1"/>
      <c r="B1" s="1"/>
      <c r="G1" s="1"/>
      <c r="H1" s="1"/>
      <c r="I1" s="1"/>
      <c r="J1"/>
      <c r="K1"/>
      <c r="L1"/>
      <c r="M1" s="70"/>
      <c r="N1" s="70"/>
      <c r="O1" s="70"/>
      <c r="P1" s="70"/>
      <c r="Q1" s="70"/>
      <c r="R1" s="70"/>
      <c r="S1" s="70"/>
      <c r="T1" s="70"/>
      <c r="U1"/>
      <c r="V1"/>
    </row>
    <row r="2" spans="1:23" s="116" customFormat="1" ht="16.2" thickBot="1" x14ac:dyDescent="0.35">
      <c r="A2" s="114" t="str">
        <f>"Tabell 5  Befolkningsförändringar, utjämningsåret "&amp;Innehåll!C27</f>
        <v>Tabell 5  Befolkningsförändringar, utjämningsåret 2021</v>
      </c>
      <c r="B2" s="153"/>
      <c r="C2" s="146"/>
      <c r="D2" s="146"/>
      <c r="E2" s="146"/>
      <c r="F2" s="146"/>
      <c r="G2" s="146"/>
      <c r="H2" s="115"/>
      <c r="I2" s="115"/>
      <c r="J2" s="115"/>
      <c r="K2" s="115"/>
      <c r="L2" s="115"/>
      <c r="M2" s="146"/>
      <c r="N2" s="146"/>
      <c r="O2" s="146"/>
      <c r="P2" s="146"/>
      <c r="Q2" s="146"/>
      <c r="R2" s="146"/>
      <c r="S2" s="146"/>
      <c r="T2" s="146"/>
      <c r="U2" s="115"/>
    </row>
    <row r="3" spans="1:23" s="3" customFormat="1" x14ac:dyDescent="0.25">
      <c r="A3" s="4" t="s">
        <v>169</v>
      </c>
      <c r="B3" s="121" t="s">
        <v>36</v>
      </c>
      <c r="C3" s="7" t="s">
        <v>116</v>
      </c>
      <c r="D3" s="7" t="s">
        <v>159</v>
      </c>
      <c r="E3" s="200" t="s">
        <v>160</v>
      </c>
      <c r="F3" s="5" t="s">
        <v>126</v>
      </c>
      <c r="G3" s="5" t="s">
        <v>123</v>
      </c>
      <c r="H3" s="5" t="s">
        <v>126</v>
      </c>
      <c r="I3" s="5"/>
      <c r="J3" s="306"/>
      <c r="K3" s="306"/>
      <c r="L3" s="117"/>
      <c r="M3" s="151"/>
      <c r="N3" s="151"/>
      <c r="U3" s="8"/>
    </row>
    <row r="4" spans="1:23" s="3" customFormat="1" x14ac:dyDescent="0.25">
      <c r="B4" s="121" t="s">
        <v>131</v>
      </c>
      <c r="C4" s="6" t="s">
        <v>152</v>
      </c>
      <c r="D4" s="6" t="s">
        <v>163</v>
      </c>
      <c r="E4" s="201" t="s">
        <v>161</v>
      </c>
      <c r="F4" s="7" t="s">
        <v>124</v>
      </c>
      <c r="G4" s="7" t="s">
        <v>122</v>
      </c>
      <c r="H4" s="7" t="s">
        <v>124</v>
      </c>
      <c r="I4" s="7"/>
      <c r="J4" s="308" t="s">
        <v>128</v>
      </c>
      <c r="K4" s="308"/>
      <c r="L4" s="308"/>
      <c r="M4" s="308"/>
      <c r="N4" s="6"/>
      <c r="O4" s="307" t="s">
        <v>36</v>
      </c>
      <c r="P4" s="307"/>
      <c r="Q4" s="307"/>
      <c r="R4" s="307"/>
      <c r="S4" s="307"/>
      <c r="T4" s="307"/>
      <c r="U4" s="8"/>
    </row>
    <row r="5" spans="1:23" s="3" customFormat="1" x14ac:dyDescent="0.25">
      <c r="A5" s="124" t="s">
        <v>24</v>
      </c>
      <c r="B5" s="3">
        <f>Innehåll!C27-2</f>
        <v>2019</v>
      </c>
      <c r="C5" s="121" t="s">
        <v>42</v>
      </c>
      <c r="D5" s="6" t="s">
        <v>165</v>
      </c>
      <c r="E5" s="121" t="s">
        <v>162</v>
      </c>
      <c r="F5" s="121" t="str">
        <f>"31/12-"&amp;Innehåll!C27-2</f>
        <v>31/12-2019</v>
      </c>
      <c r="G5" s="121" t="s">
        <v>121</v>
      </c>
      <c r="H5" s="121" t="str">
        <f>S5</f>
        <v>1/11 2019</v>
      </c>
      <c r="I5" s="121"/>
      <c r="J5" s="122" t="str">
        <f>O5</f>
        <v>1/11 2015</v>
      </c>
      <c r="K5" s="122" t="str">
        <f>P5</f>
        <v>1/11 2016</v>
      </c>
      <c r="L5" s="122" t="str">
        <f>Q5</f>
        <v>1/11 2017</v>
      </c>
      <c r="M5" s="122" t="str">
        <f>R5</f>
        <v>1/11 2018</v>
      </c>
      <c r="N5" s="6"/>
      <c r="O5" s="141" t="str">
        <f>"1/11 "&amp;Innehåll!C27-6</f>
        <v>1/11 2015</v>
      </c>
      <c r="P5" s="141" t="str">
        <f>"1/11 "&amp;Innehåll!C27-5</f>
        <v>1/11 2016</v>
      </c>
      <c r="Q5" s="141" t="str">
        <f>"1/11 "&amp;Innehåll!C27-4</f>
        <v>1/11 2017</v>
      </c>
      <c r="R5" s="141" t="str">
        <f>"1/11 "&amp;Innehåll!C27-3</f>
        <v>1/11 2018</v>
      </c>
      <c r="S5" s="141" t="str">
        <f>"1/11 "&amp;Innehåll!C27-2</f>
        <v>1/11 2019</v>
      </c>
      <c r="T5" s="141" t="str">
        <f>"1/11 "&amp;Innehåll!C27-1</f>
        <v>1/11 2020</v>
      </c>
      <c r="U5" s="8"/>
    </row>
    <row r="6" spans="1:23" s="3" customFormat="1" x14ac:dyDescent="0.25">
      <c r="A6" s="124" t="s">
        <v>170</v>
      </c>
      <c r="B6" s="140"/>
      <c r="D6" s="6" t="s">
        <v>124</v>
      </c>
      <c r="F6" s="6" t="s">
        <v>127</v>
      </c>
      <c r="G6" s="121" t="s">
        <v>125</v>
      </c>
      <c r="H6" s="6" t="s">
        <v>127</v>
      </c>
      <c r="I6" s="6"/>
      <c r="J6" s="121" t="s">
        <v>127</v>
      </c>
      <c r="K6" s="121" t="s">
        <v>127</v>
      </c>
      <c r="L6" s="121" t="s">
        <v>127</v>
      </c>
      <c r="M6" s="121" t="s">
        <v>127</v>
      </c>
      <c r="N6" s="121"/>
      <c r="O6" s="121"/>
      <c r="P6" s="121"/>
      <c r="Q6" s="121"/>
      <c r="R6" s="121"/>
      <c r="S6" s="121"/>
      <c r="T6" s="121"/>
      <c r="U6" s="8"/>
    </row>
    <row r="7" spans="1:23" s="3" customFormat="1" x14ac:dyDescent="0.25">
      <c r="A7" s="124"/>
      <c r="B7" s="140"/>
      <c r="F7" s="121" t="str">
        <f>"31/12-"&amp;Innehåll!C27-12</f>
        <v>31/12-2009</v>
      </c>
      <c r="G7" s="121" t="s">
        <v>124</v>
      </c>
      <c r="H7" s="121" t="str">
        <f>IF(T11="",#REF!,T5)</f>
        <v>1/11 2020</v>
      </c>
      <c r="I7" s="121"/>
      <c r="J7" s="122" t="str">
        <f>P5</f>
        <v>1/11 2016</v>
      </c>
      <c r="K7" s="122" t="str">
        <f>Q5</f>
        <v>1/11 2017</v>
      </c>
      <c r="L7" s="122" t="str">
        <f>R5</f>
        <v>1/11 2018</v>
      </c>
      <c r="M7" s="122" t="str">
        <f>S5</f>
        <v>1/11 2019</v>
      </c>
      <c r="N7" s="121"/>
      <c r="O7" s="121"/>
      <c r="P7" s="121"/>
      <c r="Q7" s="121"/>
      <c r="R7" s="121"/>
      <c r="S7" s="121"/>
      <c r="T7" s="121"/>
      <c r="U7" s="8"/>
    </row>
    <row r="8" spans="1:23" s="3" customFormat="1" x14ac:dyDescent="0.25">
      <c r="B8" s="140"/>
      <c r="C8" s="155"/>
      <c r="D8" s="155"/>
      <c r="E8" s="155"/>
      <c r="F8" s="155"/>
      <c r="G8" s="121" t="str">
        <f>"år "&amp;Innehåll!C27-2006&amp;" - "&amp;Innehåll!C27-2002</f>
        <v>år 15 - 19</v>
      </c>
      <c r="H8" s="155"/>
      <c r="I8" s="15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8"/>
    </row>
    <row r="9" spans="1:23" s="3" customFormat="1" x14ac:dyDescent="0.25">
      <c r="A9" s="142"/>
      <c r="B9" s="148"/>
      <c r="C9" s="156"/>
      <c r="D9" s="156"/>
      <c r="E9" s="156"/>
      <c r="F9" s="156"/>
      <c r="G9" s="143" t="s">
        <v>129</v>
      </c>
      <c r="H9" s="143" t="s">
        <v>129</v>
      </c>
      <c r="I9" s="156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8"/>
    </row>
    <row r="10" spans="1:23" s="10" customFormat="1" ht="12" customHeight="1" x14ac:dyDescent="0.25">
      <c r="B10" s="145"/>
      <c r="G10" s="154" t="s">
        <v>141</v>
      </c>
      <c r="H10" s="154" t="s">
        <v>142</v>
      </c>
      <c r="I10" s="132"/>
      <c r="J10" s="132"/>
      <c r="K10" s="145"/>
      <c r="L10" s="145"/>
      <c r="M10" s="132"/>
      <c r="N10" s="132"/>
      <c r="O10" s="145"/>
      <c r="P10" s="145"/>
      <c r="Q10" s="145"/>
      <c r="R10" s="145"/>
      <c r="S10" s="145"/>
      <c r="T10" s="132"/>
      <c r="U10" s="8"/>
    </row>
    <row r="11" spans="1:23" s="192" customFormat="1" x14ac:dyDescent="0.25">
      <c r="A11" s="192" t="s">
        <v>186</v>
      </c>
      <c r="B11" s="196">
        <v>10327589</v>
      </c>
      <c r="C11" s="196"/>
      <c r="D11" s="196"/>
      <c r="E11" s="196"/>
      <c r="F11" s="197">
        <v>0.105656846041863</v>
      </c>
      <c r="G11" s="197">
        <v>1.20059413722289E-2</v>
      </c>
      <c r="H11" s="197">
        <v>5.7183152666807702E-3</v>
      </c>
      <c r="I11" s="197"/>
      <c r="J11" s="197">
        <v>1.3134123799171799E-2</v>
      </c>
      <c r="K11" s="197">
        <v>1.36841861315776E-2</v>
      </c>
      <c r="L11" s="197">
        <v>1.10127279831545E-2</v>
      </c>
      <c r="M11" s="197">
        <v>1.01968525866423E-2</v>
      </c>
      <c r="N11" s="193"/>
      <c r="O11" s="196">
        <v>9838418</v>
      </c>
      <c r="P11" s="196">
        <v>9967637</v>
      </c>
      <c r="Q11" s="196">
        <v>10104036</v>
      </c>
      <c r="R11" s="196">
        <v>10215309</v>
      </c>
      <c r="S11" s="196">
        <v>10319473</v>
      </c>
      <c r="T11" s="196">
        <v>10378483</v>
      </c>
    </row>
    <row r="12" spans="1:23" ht="18" customHeight="1" x14ac:dyDescent="0.25">
      <c r="A12" s="8" t="s">
        <v>187</v>
      </c>
      <c r="B12" s="126">
        <v>2377081</v>
      </c>
      <c r="C12" s="126">
        <v>516</v>
      </c>
      <c r="D12" s="199">
        <v>515.92700045067795</v>
      </c>
      <c r="E12" s="199">
        <v>0</v>
      </c>
      <c r="F12" s="198">
        <v>0.17724950004506798</v>
      </c>
      <c r="G12" s="152">
        <v>1.6108929354879498E-2</v>
      </c>
      <c r="H12" s="203">
        <v>7.2818007622496902E-3</v>
      </c>
      <c r="I12" s="152"/>
      <c r="J12" s="152">
        <v>1.6429982675746399E-2</v>
      </c>
      <c r="K12" s="152">
        <v>1.7360456267382699E-2</v>
      </c>
      <c r="L12" s="152">
        <v>1.5725767414237202E-2</v>
      </c>
      <c r="M12" s="152">
        <v>1.4921098972491499E-2</v>
      </c>
      <c r="N12" s="12"/>
      <c r="O12" s="202">
        <v>2227513</v>
      </c>
      <c r="P12" s="202">
        <v>2264111</v>
      </c>
      <c r="Q12" s="202">
        <v>2303417</v>
      </c>
      <c r="R12" s="202">
        <v>2339640</v>
      </c>
      <c r="S12" s="202">
        <v>2374550</v>
      </c>
      <c r="T12" s="202">
        <v>2391841</v>
      </c>
      <c r="U12" s="71"/>
      <c r="V12" s="71"/>
      <c r="W12" s="37"/>
    </row>
    <row r="13" spans="1:23" x14ac:dyDescent="0.25">
      <c r="A13" s="8" t="s">
        <v>188</v>
      </c>
      <c r="B13" s="126">
        <v>383713</v>
      </c>
      <c r="C13" s="126">
        <v>333</v>
      </c>
      <c r="D13" s="199">
        <v>304.60440839053001</v>
      </c>
      <c r="E13" s="199">
        <v>28.266026952435801</v>
      </c>
      <c r="F13" s="198">
        <v>0.15611724083905298</v>
      </c>
      <c r="G13" s="152">
        <v>2.01848788430989E-2</v>
      </c>
      <c r="H13" s="203">
        <v>1.31368720042606E-2</v>
      </c>
      <c r="I13" s="152"/>
      <c r="J13" s="152">
        <v>1.8401264645082099E-2</v>
      </c>
      <c r="K13" s="152">
        <v>2.19257811198365E-2</v>
      </c>
      <c r="L13" s="152">
        <v>1.9618498994619898E-2</v>
      </c>
      <c r="M13" s="152">
        <v>2.07973563585972E-2</v>
      </c>
      <c r="N13" s="12"/>
      <c r="O13" s="202">
        <v>353617</v>
      </c>
      <c r="P13" s="202">
        <v>360124</v>
      </c>
      <c r="Q13" s="202">
        <v>368020</v>
      </c>
      <c r="R13" s="202">
        <v>375240</v>
      </c>
      <c r="S13" s="202">
        <v>383044</v>
      </c>
      <c r="T13" s="202">
        <v>388076</v>
      </c>
      <c r="U13" s="71"/>
      <c r="V13" s="71"/>
      <c r="W13" s="37"/>
    </row>
    <row r="14" spans="1:23" x14ac:dyDescent="0.25">
      <c r="A14" s="8" t="s">
        <v>189</v>
      </c>
      <c r="B14" s="126">
        <v>297540</v>
      </c>
      <c r="C14" s="126">
        <v>0</v>
      </c>
      <c r="D14" s="199">
        <v>0</v>
      </c>
      <c r="E14" s="199">
        <v>0</v>
      </c>
      <c r="F14" s="198">
        <v>0.105878767380405</v>
      </c>
      <c r="G14" s="152">
        <v>1.21248341819111E-2</v>
      </c>
      <c r="H14" s="203">
        <v>7.2685912729793497E-3</v>
      </c>
      <c r="I14" s="152"/>
      <c r="J14" s="152">
        <v>1.37826070067765E-2</v>
      </c>
      <c r="K14" s="152">
        <v>1.36230955184161E-2</v>
      </c>
      <c r="L14" s="152">
        <v>1.04640254023237E-2</v>
      </c>
      <c r="M14" s="152">
        <v>1.0634535202454099E-2</v>
      </c>
      <c r="N14" s="12"/>
      <c r="O14" s="202">
        <v>283183</v>
      </c>
      <c r="P14" s="202">
        <v>287086</v>
      </c>
      <c r="Q14" s="202">
        <v>290997</v>
      </c>
      <c r="R14" s="202">
        <v>294042</v>
      </c>
      <c r="S14" s="202">
        <v>297169</v>
      </c>
      <c r="T14" s="202">
        <v>299329</v>
      </c>
      <c r="U14" s="71"/>
      <c r="V14" s="71"/>
      <c r="W14" s="37"/>
    </row>
    <row r="15" spans="1:23" x14ac:dyDescent="0.25">
      <c r="A15" s="8" t="s">
        <v>190</v>
      </c>
      <c r="B15" s="126">
        <v>465495</v>
      </c>
      <c r="C15" s="126">
        <v>0</v>
      </c>
      <c r="D15" s="199">
        <v>0</v>
      </c>
      <c r="E15" s="199">
        <v>0</v>
      </c>
      <c r="F15" s="198">
        <v>8.9881668719240707E-2</v>
      </c>
      <c r="G15" s="152">
        <v>1.08305531844759E-2</v>
      </c>
      <c r="H15" s="203">
        <v>4.4323687593236698E-3</v>
      </c>
      <c r="I15" s="152"/>
      <c r="J15" s="152">
        <v>1.20715269954263E-2</v>
      </c>
      <c r="K15" s="152">
        <v>1.34087850048673E-2</v>
      </c>
      <c r="L15" s="152">
        <v>8.40225810686622E-3</v>
      </c>
      <c r="M15" s="152">
        <v>9.4475545718873399E-3</v>
      </c>
      <c r="N15" s="12"/>
      <c r="O15" s="202">
        <v>445594</v>
      </c>
      <c r="P15" s="202">
        <v>450973</v>
      </c>
      <c r="Q15" s="202">
        <v>457020</v>
      </c>
      <c r="R15" s="202">
        <v>460860</v>
      </c>
      <c r="S15" s="202">
        <v>465214</v>
      </c>
      <c r="T15" s="202">
        <v>467276</v>
      </c>
      <c r="U15" s="71"/>
      <c r="V15" s="71"/>
      <c r="W15" s="37"/>
    </row>
    <row r="16" spans="1:23" x14ac:dyDescent="0.25">
      <c r="A16" s="8" t="s">
        <v>191</v>
      </c>
      <c r="B16" s="126">
        <v>363599</v>
      </c>
      <c r="C16" s="126">
        <v>0</v>
      </c>
      <c r="D16" s="199">
        <v>0</v>
      </c>
      <c r="E16" s="199">
        <v>0</v>
      </c>
      <c r="F16" s="198">
        <v>8.1998190713120908E-2</v>
      </c>
      <c r="G16" s="152">
        <v>1.1268136246583399E-2</v>
      </c>
      <c r="H16" s="203">
        <v>4.40895993130609E-3</v>
      </c>
      <c r="I16" s="152"/>
      <c r="J16" s="152">
        <v>1.31740663452544E-2</v>
      </c>
      <c r="K16" s="152">
        <v>1.31760614996506E-2</v>
      </c>
      <c r="L16" s="152">
        <v>1.05091969493046E-2</v>
      </c>
      <c r="M16" s="152">
        <v>8.2216943960398206E-3</v>
      </c>
      <c r="N16" s="12"/>
      <c r="O16" s="202">
        <v>347425</v>
      </c>
      <c r="P16" s="202">
        <v>352002</v>
      </c>
      <c r="Q16" s="202">
        <v>356640</v>
      </c>
      <c r="R16" s="202">
        <v>360388</v>
      </c>
      <c r="S16" s="202">
        <v>363351</v>
      </c>
      <c r="T16" s="202">
        <v>364953</v>
      </c>
      <c r="U16" s="71"/>
      <c r="V16" s="71"/>
      <c r="W16" s="37"/>
    </row>
    <row r="17" spans="1:23" ht="18" customHeight="1" x14ac:dyDescent="0.25">
      <c r="A17" s="8" t="s">
        <v>192</v>
      </c>
      <c r="B17" s="126">
        <v>201469</v>
      </c>
      <c r="C17" s="126">
        <v>0</v>
      </c>
      <c r="D17" s="199">
        <v>0</v>
      </c>
      <c r="E17" s="199">
        <v>0</v>
      </c>
      <c r="F17" s="198">
        <v>9.99497712407596E-2</v>
      </c>
      <c r="G17" s="152">
        <v>1.3122522299163801E-2</v>
      </c>
      <c r="H17" s="203">
        <v>4.7543345422027903E-3</v>
      </c>
      <c r="I17" s="152"/>
      <c r="J17" s="152">
        <v>1.48852205043389E-2</v>
      </c>
      <c r="K17" s="152">
        <v>1.7415655008096699E-2</v>
      </c>
      <c r="L17" s="152">
        <v>1.0715571032476201E-2</v>
      </c>
      <c r="M17" s="152">
        <v>9.4936232741716295E-3</v>
      </c>
      <c r="N17" s="12"/>
      <c r="O17" s="202">
        <v>191062</v>
      </c>
      <c r="P17" s="202">
        <v>193906</v>
      </c>
      <c r="Q17" s="202">
        <v>197283</v>
      </c>
      <c r="R17" s="202">
        <v>199397</v>
      </c>
      <c r="S17" s="202">
        <v>201290</v>
      </c>
      <c r="T17" s="202">
        <v>202247</v>
      </c>
      <c r="U17" s="71"/>
      <c r="V17" s="71"/>
      <c r="W17" s="37"/>
    </row>
    <row r="18" spans="1:23" x14ac:dyDescent="0.25">
      <c r="A18" s="8" t="s">
        <v>193</v>
      </c>
      <c r="B18" s="126">
        <v>245446</v>
      </c>
      <c r="C18" s="126">
        <v>0</v>
      </c>
      <c r="D18" s="199">
        <v>0</v>
      </c>
      <c r="E18" s="199">
        <v>0</v>
      </c>
      <c r="F18" s="198">
        <v>5.0535227423503803E-2</v>
      </c>
      <c r="G18" s="152">
        <v>8.5565788688337606E-3</v>
      </c>
      <c r="H18" s="203">
        <v>2.5181834851170501E-3</v>
      </c>
      <c r="I18" s="152"/>
      <c r="J18" s="152">
        <v>1.4309082937029901E-2</v>
      </c>
      <c r="K18" s="152">
        <v>1.12392242275112E-2</v>
      </c>
      <c r="L18" s="152">
        <v>5.0310329236713403E-3</v>
      </c>
      <c r="M18" s="152">
        <v>3.68486058058025E-3</v>
      </c>
      <c r="N18" s="12"/>
      <c r="O18" s="202">
        <v>237192</v>
      </c>
      <c r="P18" s="202">
        <v>240586</v>
      </c>
      <c r="Q18" s="202">
        <v>243290</v>
      </c>
      <c r="R18" s="202">
        <v>244514</v>
      </c>
      <c r="S18" s="202">
        <v>245415</v>
      </c>
      <c r="T18" s="202">
        <v>246033</v>
      </c>
      <c r="U18" s="71"/>
      <c r="V18" s="71"/>
      <c r="W18" s="37"/>
    </row>
    <row r="19" spans="1:23" x14ac:dyDescent="0.25">
      <c r="A19" s="8" t="s">
        <v>194</v>
      </c>
      <c r="B19" s="126">
        <v>59686</v>
      </c>
      <c r="C19" s="126">
        <v>0</v>
      </c>
      <c r="D19" s="199">
        <v>0</v>
      </c>
      <c r="E19" s="199">
        <v>0</v>
      </c>
      <c r="F19" s="198">
        <v>4.30785900281365E-2</v>
      </c>
      <c r="G19" s="152">
        <v>9.6259468266841602E-3</v>
      </c>
      <c r="H19" s="203">
        <v>6.9421155007042702E-3</v>
      </c>
      <c r="I19" s="152"/>
      <c r="J19" s="152">
        <v>7.6663065825696101E-3</v>
      </c>
      <c r="K19" s="152">
        <v>1.1377390462357801E-2</v>
      </c>
      <c r="L19" s="152">
        <v>1.08390891062026E-2</v>
      </c>
      <c r="M19" s="152">
        <v>8.62564692351926E-3</v>
      </c>
      <c r="N19" s="12"/>
      <c r="O19" s="202">
        <v>57394</v>
      </c>
      <c r="P19" s="202">
        <v>57834</v>
      </c>
      <c r="Q19" s="202">
        <v>58492</v>
      </c>
      <c r="R19" s="202">
        <v>59126</v>
      </c>
      <c r="S19" s="202">
        <v>59636</v>
      </c>
      <c r="T19" s="202">
        <v>60050</v>
      </c>
      <c r="U19" s="71"/>
      <c r="V19" s="71"/>
      <c r="W19" s="37"/>
    </row>
    <row r="20" spans="1:23" x14ac:dyDescent="0.25">
      <c r="A20" s="8" t="s">
        <v>195</v>
      </c>
      <c r="B20" s="126">
        <v>159606</v>
      </c>
      <c r="C20" s="126">
        <v>0</v>
      </c>
      <c r="D20" s="199">
        <v>0</v>
      </c>
      <c r="E20" s="199">
        <v>0</v>
      </c>
      <c r="F20" s="198">
        <v>4.5972567189414802E-2</v>
      </c>
      <c r="G20" s="152">
        <v>6.0175354352343096E-3</v>
      </c>
      <c r="H20" s="203">
        <v>-3.2613866840273402E-3</v>
      </c>
      <c r="I20" s="152"/>
      <c r="J20" s="152">
        <v>1.23685560400103E-2</v>
      </c>
      <c r="K20" s="152">
        <v>9.2660033314543797E-3</v>
      </c>
      <c r="L20" s="152">
        <v>2.17129373964556E-3</v>
      </c>
      <c r="M20" s="152">
        <v>3.1309095918546302E-4</v>
      </c>
      <c r="N20" s="12"/>
      <c r="O20" s="202">
        <v>155960</v>
      </c>
      <c r="P20" s="202">
        <v>157889</v>
      </c>
      <c r="Q20" s="202">
        <v>159352</v>
      </c>
      <c r="R20" s="202">
        <v>159698</v>
      </c>
      <c r="S20" s="202">
        <v>159748</v>
      </c>
      <c r="T20" s="202">
        <v>159227</v>
      </c>
      <c r="U20" s="71"/>
      <c r="V20" s="71"/>
      <c r="W20" s="37"/>
    </row>
    <row r="21" spans="1:23" x14ac:dyDescent="0.25">
      <c r="A21" s="8" t="s">
        <v>196</v>
      </c>
      <c r="B21" s="126">
        <v>1377827</v>
      </c>
      <c r="C21" s="126">
        <v>0</v>
      </c>
      <c r="D21" s="199">
        <v>0</v>
      </c>
      <c r="E21" s="199">
        <v>0</v>
      </c>
      <c r="F21" s="198">
        <v>0.11921820346984999</v>
      </c>
      <c r="G21" s="152">
        <v>1.4120655991086299E-2</v>
      </c>
      <c r="H21" s="203">
        <v>8.8990810360445108E-3</v>
      </c>
      <c r="I21" s="152"/>
      <c r="J21" s="152">
        <v>1.3900125310105999E-2</v>
      </c>
      <c r="K21" s="152">
        <v>1.70626894896652E-2</v>
      </c>
      <c r="L21" s="152">
        <v>1.33603540508725E-2</v>
      </c>
      <c r="M21" s="152">
        <v>1.2165909866246299E-2</v>
      </c>
      <c r="N21" s="12"/>
      <c r="O21" s="202">
        <v>1301571</v>
      </c>
      <c r="P21" s="202">
        <v>1319663</v>
      </c>
      <c r="Q21" s="202">
        <v>1342180</v>
      </c>
      <c r="R21" s="202">
        <v>1360112</v>
      </c>
      <c r="S21" s="202">
        <v>1376659</v>
      </c>
      <c r="T21" s="202">
        <v>1388910</v>
      </c>
      <c r="U21" s="71"/>
      <c r="V21" s="71"/>
      <c r="W21" s="37"/>
    </row>
    <row r="22" spans="1:23" ht="18" customHeight="1" x14ac:dyDescent="0.25">
      <c r="A22" s="8" t="s">
        <v>197</v>
      </c>
      <c r="B22" s="126">
        <v>333848</v>
      </c>
      <c r="C22" s="126">
        <v>0</v>
      </c>
      <c r="D22" s="199">
        <v>0</v>
      </c>
      <c r="E22" s="199">
        <v>0</v>
      </c>
      <c r="F22" s="198">
        <v>0.124730059799545</v>
      </c>
      <c r="G22" s="152">
        <v>1.4943161441766601E-2</v>
      </c>
      <c r="H22" s="203">
        <v>9.7178288245568806E-3</v>
      </c>
      <c r="I22" s="152"/>
      <c r="J22" s="152">
        <v>1.6868996968230101E-2</v>
      </c>
      <c r="K22" s="152">
        <v>1.49700129969778E-2</v>
      </c>
      <c r="L22" s="152">
        <v>1.47121897033186E-2</v>
      </c>
      <c r="M22" s="152">
        <v>1.3224753917403799E-2</v>
      </c>
      <c r="N22" s="12"/>
      <c r="O22" s="202">
        <v>314008</v>
      </c>
      <c r="P22" s="202">
        <v>319305</v>
      </c>
      <c r="Q22" s="202">
        <v>324085</v>
      </c>
      <c r="R22" s="202">
        <v>328853</v>
      </c>
      <c r="S22" s="202">
        <v>333202</v>
      </c>
      <c r="T22" s="202">
        <v>336440</v>
      </c>
      <c r="U22" s="71"/>
      <c r="V22" s="71"/>
      <c r="W22" s="37"/>
    </row>
    <row r="23" spans="1:23" x14ac:dyDescent="0.25">
      <c r="A23" s="8" t="s">
        <v>198</v>
      </c>
      <c r="B23" s="126">
        <v>1725881</v>
      </c>
      <c r="C23" s="126">
        <v>0</v>
      </c>
      <c r="D23" s="199">
        <v>0</v>
      </c>
      <c r="E23" s="199">
        <v>0</v>
      </c>
      <c r="F23" s="198">
        <v>9.96668913726904E-2</v>
      </c>
      <c r="G23" s="152">
        <v>1.16961004745202E-2</v>
      </c>
      <c r="H23" s="203">
        <v>5.6914090745936998E-3</v>
      </c>
      <c r="I23" s="152"/>
      <c r="J23" s="152">
        <v>1.3507857410580901E-2</v>
      </c>
      <c r="K23" s="152">
        <v>1.16699402837108E-2</v>
      </c>
      <c r="L23" s="152">
        <v>1.16579643204794E-2</v>
      </c>
      <c r="M23" s="152">
        <v>9.9517667563085097E-3</v>
      </c>
      <c r="N23" s="12"/>
      <c r="O23" s="202">
        <v>1646153</v>
      </c>
      <c r="P23" s="202">
        <v>1668389</v>
      </c>
      <c r="Q23" s="202">
        <v>1687859</v>
      </c>
      <c r="R23" s="202">
        <v>1707536</v>
      </c>
      <c r="S23" s="202">
        <v>1724529</v>
      </c>
      <c r="T23" s="202">
        <v>1734344</v>
      </c>
      <c r="U23" s="71"/>
      <c r="V23" s="71"/>
      <c r="W23" s="37"/>
    </row>
    <row r="24" spans="1:23" x14ac:dyDescent="0.25">
      <c r="A24" s="8" t="s">
        <v>199</v>
      </c>
      <c r="B24" s="126">
        <v>282414</v>
      </c>
      <c r="C24" s="126">
        <v>0</v>
      </c>
      <c r="D24" s="199">
        <v>0</v>
      </c>
      <c r="E24" s="199">
        <v>0</v>
      </c>
      <c r="F24" s="198">
        <v>3.3510577954087205E-2</v>
      </c>
      <c r="G24" s="152">
        <v>5.9983834285921604E-3</v>
      </c>
      <c r="H24" s="203">
        <v>1.9975774061244899E-3</v>
      </c>
      <c r="I24" s="152"/>
      <c r="J24" s="152">
        <v>9.3735943236066595E-3</v>
      </c>
      <c r="K24" s="152">
        <v>6.7205267167891004E-3</v>
      </c>
      <c r="L24" s="152">
        <v>4.2231599088968404E-3</v>
      </c>
      <c r="M24" s="152">
        <v>3.6863902170242301E-3</v>
      </c>
      <c r="N24" s="12"/>
      <c r="O24" s="202">
        <v>275668</v>
      </c>
      <c r="P24" s="202">
        <v>278252</v>
      </c>
      <c r="Q24" s="202">
        <v>280122</v>
      </c>
      <c r="R24" s="202">
        <v>281305</v>
      </c>
      <c r="S24" s="202">
        <v>282342</v>
      </c>
      <c r="T24" s="202">
        <v>282906</v>
      </c>
      <c r="U24" s="71"/>
      <c r="V24" s="71"/>
      <c r="W24" s="37"/>
    </row>
    <row r="25" spans="1:23" x14ac:dyDescent="0.25">
      <c r="A25" s="8" t="s">
        <v>200</v>
      </c>
      <c r="B25" s="126">
        <v>304805</v>
      </c>
      <c r="C25" s="126">
        <v>0</v>
      </c>
      <c r="D25" s="199">
        <v>0</v>
      </c>
      <c r="E25" s="199">
        <v>0</v>
      </c>
      <c r="F25" s="198">
        <v>9.295329207335E-2</v>
      </c>
      <c r="G25" s="152">
        <v>1.16083264987361E-2</v>
      </c>
      <c r="H25" s="203">
        <v>3.54852051970561E-3</v>
      </c>
      <c r="I25" s="152"/>
      <c r="J25" s="152">
        <v>1.11932345560177E-2</v>
      </c>
      <c r="K25" s="152">
        <v>1.45335989610602E-2</v>
      </c>
      <c r="L25" s="152">
        <v>1.1624517041361001E-2</v>
      </c>
      <c r="M25" s="152">
        <v>9.0894034250886095E-3</v>
      </c>
      <c r="N25" s="12"/>
      <c r="O25" s="202">
        <v>290890</v>
      </c>
      <c r="P25" s="202">
        <v>294146</v>
      </c>
      <c r="Q25" s="202">
        <v>298421</v>
      </c>
      <c r="R25" s="202">
        <v>301890</v>
      </c>
      <c r="S25" s="202">
        <v>304634</v>
      </c>
      <c r="T25" s="202">
        <v>305715</v>
      </c>
      <c r="U25" s="71"/>
      <c r="V25" s="71"/>
      <c r="W25" s="37"/>
    </row>
    <row r="26" spans="1:23" x14ac:dyDescent="0.25">
      <c r="A26" s="8" t="s">
        <v>201</v>
      </c>
      <c r="B26" s="126">
        <v>275845</v>
      </c>
      <c r="C26" s="126">
        <v>0</v>
      </c>
      <c r="D26" s="199">
        <v>0</v>
      </c>
      <c r="E26" s="199">
        <v>0</v>
      </c>
      <c r="F26" s="198">
        <v>9.74406511957287E-2</v>
      </c>
      <c r="G26" s="152">
        <v>1.0690252001187599E-2</v>
      </c>
      <c r="H26" s="203">
        <v>5.7830311209792701E-3</v>
      </c>
      <c r="I26" s="152"/>
      <c r="J26" s="152">
        <v>1.0501370402337999E-2</v>
      </c>
      <c r="K26" s="152">
        <v>1.4063612182969301E-2</v>
      </c>
      <c r="L26" s="152">
        <v>1.03848029436539E-2</v>
      </c>
      <c r="M26" s="152">
        <v>7.8209839302363793E-3</v>
      </c>
      <c r="N26" s="12"/>
      <c r="O26" s="202">
        <v>264156</v>
      </c>
      <c r="P26" s="202">
        <v>266930</v>
      </c>
      <c r="Q26" s="202">
        <v>270684</v>
      </c>
      <c r="R26" s="202">
        <v>273495</v>
      </c>
      <c r="S26" s="202">
        <v>275634</v>
      </c>
      <c r="T26" s="202">
        <v>277228</v>
      </c>
      <c r="U26" s="71"/>
      <c r="V26" s="71"/>
      <c r="W26" s="37"/>
    </row>
    <row r="27" spans="1:23" ht="18" customHeight="1" x14ac:dyDescent="0.25">
      <c r="A27" s="8" t="s">
        <v>202</v>
      </c>
      <c r="B27" s="126">
        <v>287966</v>
      </c>
      <c r="C27" s="126">
        <v>0</v>
      </c>
      <c r="D27" s="199">
        <v>0</v>
      </c>
      <c r="E27" s="199">
        <v>0</v>
      </c>
      <c r="F27" s="198">
        <v>4.1641647435016298E-2</v>
      </c>
      <c r="G27" s="152">
        <v>6.2868848038995003E-3</v>
      </c>
      <c r="H27" s="203">
        <v>-3.9611529039767899E-4</v>
      </c>
      <c r="I27" s="152"/>
      <c r="J27" s="152">
        <v>1.02362204724409E-2</v>
      </c>
      <c r="K27" s="152">
        <v>7.59673135997009E-3</v>
      </c>
      <c r="L27" s="152">
        <v>4.6097788916229397E-3</v>
      </c>
      <c r="M27" s="152">
        <v>2.7211216177608099E-3</v>
      </c>
      <c r="N27" s="12"/>
      <c r="O27" s="202">
        <v>280670</v>
      </c>
      <c r="P27" s="202">
        <v>283543</v>
      </c>
      <c r="Q27" s="202">
        <v>285697</v>
      </c>
      <c r="R27" s="202">
        <v>287014</v>
      </c>
      <c r="S27" s="202">
        <v>287795</v>
      </c>
      <c r="T27" s="202">
        <v>287681</v>
      </c>
      <c r="U27" s="71"/>
      <c r="V27" s="71"/>
      <c r="W27" s="37"/>
    </row>
    <row r="28" spans="1:23" x14ac:dyDescent="0.25">
      <c r="A28" s="8" t="s">
        <v>203</v>
      </c>
      <c r="B28" s="126">
        <v>287382</v>
      </c>
      <c r="C28" s="126">
        <v>0</v>
      </c>
      <c r="D28" s="199">
        <v>0</v>
      </c>
      <c r="E28" s="199">
        <v>0</v>
      </c>
      <c r="F28" s="198">
        <v>4.0409818260806606E-2</v>
      </c>
      <c r="G28" s="152">
        <v>4.98167934159666E-3</v>
      </c>
      <c r="H28" s="203">
        <v>1.0371241729978801E-3</v>
      </c>
      <c r="I28" s="152"/>
      <c r="J28" s="152">
        <v>8.0836984074013594E-3</v>
      </c>
      <c r="K28" s="152">
        <v>5.0430525963620996E-3</v>
      </c>
      <c r="L28" s="152">
        <v>3.5460620140370801E-3</v>
      </c>
      <c r="M28" s="152">
        <v>3.2611845711751799E-3</v>
      </c>
      <c r="N28" s="12"/>
      <c r="O28" s="202">
        <v>281678</v>
      </c>
      <c r="P28" s="202">
        <v>283955</v>
      </c>
      <c r="Q28" s="202">
        <v>285387</v>
      </c>
      <c r="R28" s="202">
        <v>286399</v>
      </c>
      <c r="S28" s="202">
        <v>287333</v>
      </c>
      <c r="T28" s="202">
        <v>287631</v>
      </c>
      <c r="U28" s="71"/>
      <c r="V28" s="71"/>
      <c r="W28" s="37"/>
    </row>
    <row r="29" spans="1:23" x14ac:dyDescent="0.25">
      <c r="A29" s="8" t="s">
        <v>204</v>
      </c>
      <c r="B29" s="126">
        <v>245347</v>
      </c>
      <c r="C29" s="126">
        <v>0</v>
      </c>
      <c r="D29" s="199">
        <v>0</v>
      </c>
      <c r="E29" s="199">
        <v>0</v>
      </c>
      <c r="F29" s="198">
        <v>9.4839575052871501E-3</v>
      </c>
      <c r="G29" s="152">
        <v>1.3637533791062101E-3</v>
      </c>
      <c r="H29" s="203">
        <v>-2.9219985328877698E-3</v>
      </c>
      <c r="I29" s="152"/>
      <c r="J29" s="152">
        <v>4.1795399228014398E-3</v>
      </c>
      <c r="K29" s="152">
        <v>3.7418491345188598E-3</v>
      </c>
      <c r="L29" s="152">
        <v>-2.4676502034693499E-3</v>
      </c>
      <c r="M29" s="152">
        <v>1.6301512780385999E-5</v>
      </c>
      <c r="N29" s="12"/>
      <c r="O29" s="202">
        <v>244046</v>
      </c>
      <c r="P29" s="202">
        <v>245066</v>
      </c>
      <c r="Q29" s="202">
        <v>245983</v>
      </c>
      <c r="R29" s="202">
        <v>245376</v>
      </c>
      <c r="S29" s="202">
        <v>245380</v>
      </c>
      <c r="T29" s="202">
        <v>244663</v>
      </c>
      <c r="U29" s="71"/>
      <c r="V29" s="71"/>
      <c r="W29" s="37"/>
    </row>
    <row r="30" spans="1:23" x14ac:dyDescent="0.25">
      <c r="A30" s="8" t="s">
        <v>205</v>
      </c>
      <c r="B30" s="126">
        <v>130810</v>
      </c>
      <c r="C30" s="126">
        <v>0</v>
      </c>
      <c r="D30" s="199">
        <v>0</v>
      </c>
      <c r="E30" s="199">
        <v>0</v>
      </c>
      <c r="F30" s="198">
        <v>3.2715961662956101E-2</v>
      </c>
      <c r="G30" s="152">
        <v>6.8646435208135096E-3</v>
      </c>
      <c r="H30" s="203">
        <v>2.8080216072289299E-3</v>
      </c>
      <c r="I30" s="152"/>
      <c r="J30" s="152">
        <v>8.7049516784750997E-3</v>
      </c>
      <c r="K30" s="152">
        <v>1.11946116186972E-2</v>
      </c>
      <c r="L30" s="152">
        <v>2.5749352411496198E-3</v>
      </c>
      <c r="M30" s="152">
        <v>5.0059209818064396E-3</v>
      </c>
      <c r="N30" s="12"/>
      <c r="O30" s="202">
        <v>127169</v>
      </c>
      <c r="P30" s="202">
        <v>128276</v>
      </c>
      <c r="Q30" s="202">
        <v>129712</v>
      </c>
      <c r="R30" s="202">
        <v>130046</v>
      </c>
      <c r="S30" s="202">
        <v>130697</v>
      </c>
      <c r="T30" s="202">
        <v>131064</v>
      </c>
      <c r="U30" s="71"/>
      <c r="V30" s="71"/>
      <c r="W30" s="37"/>
    </row>
    <row r="31" spans="1:23" x14ac:dyDescent="0.25">
      <c r="A31" s="8" t="s">
        <v>206</v>
      </c>
      <c r="B31" s="126">
        <v>271736</v>
      </c>
      <c r="C31" s="126">
        <v>0</v>
      </c>
      <c r="D31" s="199">
        <v>0</v>
      </c>
      <c r="E31" s="199">
        <v>0</v>
      </c>
      <c r="F31" s="198">
        <v>5.1007936630722304E-2</v>
      </c>
      <c r="G31" s="152">
        <v>7.5371648844049198E-3</v>
      </c>
      <c r="H31" s="203">
        <v>5.88687914410152E-3</v>
      </c>
      <c r="I31" s="152"/>
      <c r="J31" s="152">
        <v>6.7189207235644E-3</v>
      </c>
      <c r="K31" s="152">
        <v>1.1015432156921899E-2</v>
      </c>
      <c r="L31" s="152">
        <v>6.24725098591759E-3</v>
      </c>
      <c r="M31" s="152">
        <v>6.1751261326003703E-3</v>
      </c>
      <c r="N31" s="12"/>
      <c r="O31" s="202">
        <v>263584</v>
      </c>
      <c r="P31" s="202">
        <v>265355</v>
      </c>
      <c r="Q31" s="202">
        <v>268278</v>
      </c>
      <c r="R31" s="202">
        <v>269954</v>
      </c>
      <c r="S31" s="202">
        <v>271621</v>
      </c>
      <c r="T31" s="202">
        <v>273220</v>
      </c>
      <c r="U31" s="71"/>
      <c r="V31" s="71"/>
      <c r="W31" s="37"/>
    </row>
    <row r="32" spans="1:23" ht="18" customHeight="1" thickBot="1" x14ac:dyDescent="0.3">
      <c r="A32" s="8" t="s">
        <v>207</v>
      </c>
      <c r="B32" s="126">
        <v>250093</v>
      </c>
      <c r="C32" s="126">
        <v>0</v>
      </c>
      <c r="D32" s="199">
        <v>0</v>
      </c>
      <c r="E32" s="199">
        <v>0</v>
      </c>
      <c r="F32" s="198">
        <v>4.3129239134363203E-3</v>
      </c>
      <c r="G32" s="152">
        <v>3.4498021495243898E-4</v>
      </c>
      <c r="H32" s="203">
        <v>-2.3218638852255898E-3</v>
      </c>
      <c r="I32" s="152"/>
      <c r="J32" s="152">
        <v>1.4446645456910199E-3</v>
      </c>
      <c r="K32" s="152">
        <v>3.4805751140877402E-3</v>
      </c>
      <c r="L32" s="152">
        <v>-2.7596697953543598E-3</v>
      </c>
      <c r="M32" s="152">
        <v>-7.7468613231958597E-4</v>
      </c>
      <c r="N32" s="12"/>
      <c r="O32" s="202">
        <v>249885</v>
      </c>
      <c r="P32" s="202">
        <v>250246</v>
      </c>
      <c r="Q32" s="202">
        <v>251117</v>
      </c>
      <c r="R32" s="202">
        <v>250424</v>
      </c>
      <c r="S32" s="202">
        <v>250230</v>
      </c>
      <c r="T32" s="202">
        <v>249649</v>
      </c>
      <c r="U32" s="71"/>
      <c r="V32" s="72"/>
      <c r="W32" s="92"/>
    </row>
    <row r="33" spans="1:22" s="8" customFormat="1" ht="4.5" customHeight="1" thickBot="1" x14ac:dyDescent="0.3">
      <c r="A33" s="135"/>
      <c r="B33" s="13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</row>
    <row r="34" spans="1:22" s="8" customFormat="1" ht="12.75" customHeight="1" x14ac:dyDescent="0.25">
      <c r="A34" s="39" t="s">
        <v>130</v>
      </c>
      <c r="B34" s="138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2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x14ac:dyDescent="0.25"/>
  </sheetData>
  <mergeCells count="3">
    <mergeCell ref="J3:K3"/>
    <mergeCell ref="O4:T4"/>
    <mergeCell ref="J4:M4"/>
  </mergeCells>
  <conditionalFormatting sqref="W12:W16 W18:W21 W23:W26 W28:W31">
    <cfRule type="cellIs" dxfId="80" priority="22" stopIfTrue="1" operator="lessThan">
      <formula>0</formula>
    </cfRule>
  </conditionalFormatting>
  <conditionalFormatting sqref="W12:W16 W18:W21 W23:W26 W28:W31">
    <cfRule type="cellIs" dxfId="79" priority="21" stopIfTrue="1" operator="lessThan">
      <formula>0</formula>
    </cfRule>
  </conditionalFormatting>
  <conditionalFormatting sqref="W12:W16 W18:W21 W23:W26 W28:W31">
    <cfRule type="cellIs" dxfId="78" priority="20" stopIfTrue="1" operator="lessThan">
      <formula>0</formula>
    </cfRule>
  </conditionalFormatting>
  <conditionalFormatting sqref="U12:V12 U23:V26 U18:V21 U28:V31">
    <cfRule type="expression" dxfId="77" priority="19" stopIfTrue="1">
      <formula>IF(#REF!&lt;0,TRUE,FALSE)</formula>
    </cfRule>
  </conditionalFormatting>
  <conditionalFormatting sqref="U13:V16">
    <cfRule type="expression" dxfId="76" priority="18" stopIfTrue="1">
      <formula>IF(#REF!&lt;0,TRUE,FALSE)</formula>
    </cfRule>
  </conditionalFormatting>
  <conditionalFormatting sqref="W17">
    <cfRule type="cellIs" dxfId="75" priority="17" stopIfTrue="1" operator="lessThan">
      <formula>0</formula>
    </cfRule>
  </conditionalFormatting>
  <conditionalFormatting sqref="W17">
    <cfRule type="cellIs" dxfId="74" priority="16" stopIfTrue="1" operator="lessThan">
      <formula>0</formula>
    </cfRule>
  </conditionalFormatting>
  <conditionalFormatting sqref="W17">
    <cfRule type="cellIs" dxfId="73" priority="15" stopIfTrue="1" operator="lessThan">
      <formula>0</formula>
    </cfRule>
  </conditionalFormatting>
  <conditionalFormatting sqref="U17:V17">
    <cfRule type="expression" dxfId="72" priority="14" stopIfTrue="1">
      <formula>IF(#REF!&lt;0,TRUE,FALSE)</formula>
    </cfRule>
  </conditionalFormatting>
  <conditionalFormatting sqref="W22">
    <cfRule type="cellIs" dxfId="71" priority="13" stopIfTrue="1" operator="lessThan">
      <formula>0</formula>
    </cfRule>
  </conditionalFormatting>
  <conditionalFormatting sqref="W22">
    <cfRule type="cellIs" dxfId="70" priority="12" stopIfTrue="1" operator="lessThan">
      <formula>0</formula>
    </cfRule>
  </conditionalFormatting>
  <conditionalFormatting sqref="W22">
    <cfRule type="cellIs" dxfId="69" priority="11" stopIfTrue="1" operator="lessThan">
      <formula>0</formula>
    </cfRule>
  </conditionalFormatting>
  <conditionalFormatting sqref="U22:V22">
    <cfRule type="expression" dxfId="68" priority="10" stopIfTrue="1">
      <formula>IF(#REF!&lt;0,TRUE,FALSE)</formula>
    </cfRule>
  </conditionalFormatting>
  <conditionalFormatting sqref="W27">
    <cfRule type="cellIs" dxfId="67" priority="9" stopIfTrue="1" operator="lessThan">
      <formula>0</formula>
    </cfRule>
  </conditionalFormatting>
  <conditionalFormatting sqref="W27">
    <cfRule type="cellIs" dxfId="66" priority="8" stopIfTrue="1" operator="lessThan">
      <formula>0</formula>
    </cfRule>
  </conditionalFormatting>
  <conditionalFormatting sqref="W27">
    <cfRule type="cellIs" dxfId="65" priority="7" stopIfTrue="1" operator="lessThan">
      <formula>0</formula>
    </cfRule>
  </conditionalFormatting>
  <conditionalFormatting sqref="U27:V27">
    <cfRule type="expression" dxfId="64" priority="6" stopIfTrue="1">
      <formula>IF(#REF!&lt;0,TRUE,FALSE)</formula>
    </cfRule>
  </conditionalFormatting>
  <conditionalFormatting sqref="W32">
    <cfRule type="cellIs" dxfId="63" priority="5" stopIfTrue="1" operator="lessThan">
      <formula>0</formula>
    </cfRule>
  </conditionalFormatting>
  <conditionalFormatting sqref="W32">
    <cfRule type="cellIs" dxfId="62" priority="4" stopIfTrue="1" operator="lessThan">
      <formula>0</formula>
    </cfRule>
  </conditionalFormatting>
  <conditionalFormatting sqref="W32">
    <cfRule type="cellIs" dxfId="61" priority="3" stopIfTrue="1" operator="lessThan">
      <formula>0</formula>
    </cfRule>
  </conditionalFormatting>
  <conditionalFormatting sqref="U32:V32">
    <cfRule type="expression" dxfId="60" priority="2" stopIfTrue="1">
      <formula>IF(#REF!&lt;0,TRUE,FALSE)</formula>
    </cfRule>
  </conditionalFormatting>
  <conditionalFormatting sqref="B11:T32">
    <cfRule type="cellIs" dxfId="59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1.6640625" customWidth="1"/>
    <col min="3" max="3" width="11.33203125" style="8" customWidth="1"/>
    <col min="4" max="4" width="11" style="8" customWidth="1"/>
    <col min="5" max="5" width="15.109375" style="8" customWidth="1"/>
    <col min="6" max="6" width="11.6640625" style="8" customWidth="1"/>
    <col min="7" max="7" width="10.44140625" style="8" customWidth="1"/>
    <col min="8" max="8" width="10.109375" style="8" customWidth="1"/>
    <col min="9" max="9" width="3.109375" style="8" customWidth="1"/>
    <col min="10" max="13" width="10" style="8" customWidth="1"/>
    <col min="14" max="14" width="5.33203125" style="3" customWidth="1"/>
    <col min="15" max="15" width="9.109375" style="3" hidden="1" customWidth="1"/>
    <col min="16" max="16" width="9.109375" hidden="1" customWidth="1"/>
    <col min="17" max="25" width="0" hidden="1" customWidth="1"/>
    <col min="26" max="16384" width="9.109375" hidden="1"/>
  </cols>
  <sheetData>
    <row r="1" spans="1:16" ht="15.6" x14ac:dyDescent="0.3">
      <c r="A1" s="1"/>
      <c r="C1" s="1"/>
      <c r="D1" s="1"/>
      <c r="E1" s="1"/>
      <c r="F1" s="1"/>
      <c r="G1" s="1"/>
      <c r="H1"/>
      <c r="I1"/>
      <c r="J1"/>
      <c r="K1" s="115"/>
      <c r="L1" s="115"/>
      <c r="M1"/>
      <c r="N1"/>
      <c r="O1"/>
    </row>
    <row r="2" spans="1:16" s="116" customFormat="1" ht="16.2" thickBot="1" x14ac:dyDescent="0.35">
      <c r="A2" s="114" t="str">
        <f>"Tabell 6 Kollektivtrafik, utjämningsåret "&amp;Innehåll!C27</f>
        <v>Tabell 6 Kollektivtrafik, utjämningsåret 2021</v>
      </c>
      <c r="B2" s="146"/>
      <c r="C2" s="153"/>
      <c r="D2" s="146"/>
      <c r="E2" s="115"/>
      <c r="F2" s="115"/>
      <c r="G2" s="146"/>
      <c r="H2" s="115"/>
      <c r="I2" s="115"/>
      <c r="J2" s="146"/>
      <c r="K2" s="146"/>
      <c r="L2" s="146"/>
      <c r="M2" s="115"/>
      <c r="N2" s="115"/>
    </row>
    <row r="3" spans="1:16" s="3" customFormat="1" x14ac:dyDescent="0.25">
      <c r="A3" s="4" t="s">
        <v>169</v>
      </c>
      <c r="B3" s="121" t="s">
        <v>36</v>
      </c>
      <c r="C3" s="7" t="s">
        <v>116</v>
      </c>
      <c r="D3" s="5" t="s">
        <v>134</v>
      </c>
      <c r="E3" s="5" t="s">
        <v>148</v>
      </c>
      <c r="F3" s="5" t="s">
        <v>168</v>
      </c>
      <c r="G3" s="121" t="s">
        <v>50</v>
      </c>
      <c r="H3" s="117" t="s">
        <v>166</v>
      </c>
      <c r="I3" s="117"/>
      <c r="J3" s="309" t="s">
        <v>146</v>
      </c>
      <c r="K3" s="309"/>
      <c r="L3" s="309"/>
      <c r="M3" s="309"/>
      <c r="N3" s="8"/>
    </row>
    <row r="4" spans="1:16" s="3" customFormat="1" x14ac:dyDescent="0.25">
      <c r="B4" s="121" t="s">
        <v>131</v>
      </c>
      <c r="C4" s="6" t="s">
        <v>152</v>
      </c>
      <c r="D4" s="7" t="s">
        <v>135</v>
      </c>
      <c r="E4" s="7" t="s">
        <v>106</v>
      </c>
      <c r="F4" s="121" t="s">
        <v>138</v>
      </c>
      <c r="G4" s="7" t="s">
        <v>143</v>
      </c>
      <c r="H4" s="7" t="s">
        <v>167</v>
      </c>
      <c r="I4" s="7"/>
      <c r="J4" s="121" t="s">
        <v>147</v>
      </c>
      <c r="K4" s="7" t="s">
        <v>168</v>
      </c>
      <c r="L4" s="121" t="s">
        <v>50</v>
      </c>
      <c r="M4" s="121" t="s">
        <v>166</v>
      </c>
      <c r="N4" s="8"/>
    </row>
    <row r="5" spans="1:16" s="3" customFormat="1" x14ac:dyDescent="0.25">
      <c r="A5" s="124" t="s">
        <v>24</v>
      </c>
      <c r="B5" s="3">
        <f>Innehåll!C27-2</f>
        <v>2019</v>
      </c>
      <c r="C5" s="6" t="s">
        <v>42</v>
      </c>
      <c r="D5" s="121" t="s">
        <v>117</v>
      </c>
      <c r="E5" s="121" t="s">
        <v>149</v>
      </c>
      <c r="F5" s="6" t="s">
        <v>139</v>
      </c>
      <c r="G5" s="121" t="s">
        <v>56</v>
      </c>
      <c r="H5" s="121" t="s">
        <v>136</v>
      </c>
      <c r="I5" s="121"/>
      <c r="K5" s="121" t="s">
        <v>138</v>
      </c>
      <c r="L5" s="7" t="s">
        <v>143</v>
      </c>
      <c r="M5" s="7" t="s">
        <v>167</v>
      </c>
      <c r="N5" s="8"/>
    </row>
    <row r="6" spans="1:16" s="3" customFormat="1" x14ac:dyDescent="0.25">
      <c r="A6" s="124" t="s">
        <v>170</v>
      </c>
      <c r="C6" s="140"/>
      <c r="D6" s="121"/>
      <c r="E6" s="121"/>
      <c r="F6" s="6" t="s">
        <v>140</v>
      </c>
      <c r="G6" s="121" t="s">
        <v>144</v>
      </c>
      <c r="H6" s="121" t="s">
        <v>137</v>
      </c>
      <c r="I6" s="121"/>
      <c r="J6" s="121"/>
      <c r="K6" s="6" t="s">
        <v>139</v>
      </c>
      <c r="L6" s="121" t="s">
        <v>56</v>
      </c>
      <c r="M6" s="121" t="s">
        <v>136</v>
      </c>
      <c r="N6" s="8"/>
    </row>
    <row r="7" spans="1:16" s="3" customFormat="1" x14ac:dyDescent="0.25">
      <c r="A7" s="124"/>
      <c r="C7" s="140"/>
      <c r="D7" s="121"/>
      <c r="E7" s="121"/>
      <c r="F7" s="121" t="s">
        <v>132</v>
      </c>
      <c r="G7" s="121" t="s">
        <v>145</v>
      </c>
      <c r="H7" s="122"/>
      <c r="I7" s="122"/>
      <c r="J7" s="121"/>
      <c r="K7" s="6" t="s">
        <v>140</v>
      </c>
      <c r="L7" s="121" t="s">
        <v>144</v>
      </c>
      <c r="M7" s="121" t="s">
        <v>137</v>
      </c>
      <c r="N7" s="8"/>
    </row>
    <row r="8" spans="1:16" s="3" customFormat="1" x14ac:dyDescent="0.25">
      <c r="A8" s="124"/>
      <c r="C8" s="140"/>
      <c r="D8" s="121"/>
      <c r="E8" s="121"/>
      <c r="F8" s="121"/>
      <c r="J8" s="122"/>
      <c r="K8" s="121" t="s">
        <v>132</v>
      </c>
      <c r="L8" s="121" t="s">
        <v>145</v>
      </c>
      <c r="M8" s="122"/>
      <c r="N8" s="8"/>
    </row>
    <row r="9" spans="1:16" s="3" customFormat="1" x14ac:dyDescent="0.25">
      <c r="A9" s="142"/>
      <c r="B9" s="143"/>
      <c r="C9" s="144" t="s">
        <v>68</v>
      </c>
      <c r="D9" s="143" t="s">
        <v>69</v>
      </c>
      <c r="E9" s="143" t="s">
        <v>70</v>
      </c>
      <c r="F9" s="143" t="s">
        <v>71</v>
      </c>
      <c r="G9" s="143" t="s">
        <v>133</v>
      </c>
      <c r="H9" s="143" t="s">
        <v>74</v>
      </c>
      <c r="I9" s="143"/>
      <c r="J9" s="143" t="s">
        <v>72</v>
      </c>
      <c r="K9" s="143" t="s">
        <v>73</v>
      </c>
      <c r="L9" s="143" t="s">
        <v>119</v>
      </c>
      <c r="M9" s="144" t="s">
        <v>120</v>
      </c>
      <c r="N9" s="8"/>
    </row>
    <row r="10" spans="1:16" s="10" customFormat="1" ht="12" customHeight="1" x14ac:dyDescent="0.25">
      <c r="C10" s="145" t="s">
        <v>150</v>
      </c>
      <c r="D10" s="154"/>
      <c r="E10" s="154" t="s">
        <v>151</v>
      </c>
      <c r="F10" s="154"/>
      <c r="G10" s="132"/>
      <c r="H10" s="132"/>
      <c r="I10" s="132"/>
      <c r="J10" s="145"/>
      <c r="K10" s="145"/>
      <c r="L10" s="145"/>
      <c r="M10" s="145"/>
      <c r="N10" s="8"/>
    </row>
    <row r="11" spans="1:16" ht="18" customHeight="1" x14ac:dyDescent="0.25">
      <c r="A11" s="8" t="s">
        <v>187</v>
      </c>
      <c r="B11" s="126">
        <v>2377081</v>
      </c>
      <c r="C11" s="126">
        <v>2594</v>
      </c>
      <c r="D11" s="12">
        <v>1.5219162375527699</v>
      </c>
      <c r="E11" s="126">
        <v>2840.6103063584901</v>
      </c>
      <c r="F11" s="126">
        <v>2113039.3636460602</v>
      </c>
      <c r="G11" s="12">
        <v>49.445693786865398</v>
      </c>
      <c r="H11" s="12">
        <v>7.5000723332588697</v>
      </c>
      <c r="I11" s="12"/>
      <c r="J11" s="12">
        <v>23.106680000000001</v>
      </c>
      <c r="K11" s="204">
        <v>6.133E-4</v>
      </c>
      <c r="L11" s="12">
        <v>28.331189999999999</v>
      </c>
      <c r="M11" s="12">
        <v>16.09601</v>
      </c>
      <c r="N11" s="71"/>
      <c r="O11" s="71"/>
      <c r="P11" s="37"/>
    </row>
    <row r="12" spans="1:16" x14ac:dyDescent="0.25">
      <c r="A12" s="8" t="s">
        <v>188</v>
      </c>
      <c r="B12" s="126">
        <v>383713</v>
      </c>
      <c r="C12" s="126">
        <v>988</v>
      </c>
      <c r="D12" s="12">
        <v>1.5219162375527699</v>
      </c>
      <c r="E12" s="126">
        <v>1298.3927507005999</v>
      </c>
      <c r="F12" s="126">
        <v>200365.78355789999</v>
      </c>
      <c r="G12" s="12">
        <v>33.557709422177602</v>
      </c>
      <c r="H12" s="12">
        <v>12.529309688552299</v>
      </c>
      <c r="I12" s="12"/>
      <c r="J12" s="12">
        <v>23.106680000000001</v>
      </c>
      <c r="K12" s="204">
        <v>6.133E-4</v>
      </c>
      <c r="L12" s="12">
        <v>28.331189999999999</v>
      </c>
      <c r="M12" s="12">
        <v>16.09601</v>
      </c>
      <c r="N12" s="71"/>
      <c r="O12" s="71"/>
      <c r="P12" s="37"/>
    </row>
    <row r="13" spans="1:16" x14ac:dyDescent="0.25">
      <c r="A13" s="8" t="s">
        <v>189</v>
      </c>
      <c r="B13" s="126">
        <v>297540</v>
      </c>
      <c r="C13" s="126">
        <v>878</v>
      </c>
      <c r="D13" s="12">
        <v>1.5219162375527699</v>
      </c>
      <c r="E13" s="126">
        <v>1153.5421456373101</v>
      </c>
      <c r="F13" s="126">
        <v>154915.61386194499</v>
      </c>
      <c r="G13" s="12">
        <v>29.508147480663801</v>
      </c>
      <c r="H13" s="12">
        <v>12.389703214217301</v>
      </c>
      <c r="I13" s="12"/>
      <c r="J13" s="12">
        <v>23.106680000000001</v>
      </c>
      <c r="K13" s="204">
        <v>6.133E-4</v>
      </c>
      <c r="L13" s="12">
        <v>28.331189999999999</v>
      </c>
      <c r="M13" s="12">
        <v>16.09601</v>
      </c>
      <c r="N13" s="71"/>
      <c r="O13" s="71"/>
      <c r="P13" s="37"/>
    </row>
    <row r="14" spans="1:16" x14ac:dyDescent="0.25">
      <c r="A14" s="8" t="s">
        <v>190</v>
      </c>
      <c r="B14" s="126">
        <v>465495</v>
      </c>
      <c r="C14" s="126">
        <v>835</v>
      </c>
      <c r="D14" s="12">
        <v>1.5219162375527699</v>
      </c>
      <c r="E14" s="126">
        <v>1097.1511524919899</v>
      </c>
      <c r="F14" s="126">
        <v>268308.18406815903</v>
      </c>
      <c r="G14" s="12">
        <v>24.874721921493901</v>
      </c>
      <c r="H14" s="12">
        <v>12.721201729371099</v>
      </c>
      <c r="I14" s="12"/>
      <c r="J14" s="12">
        <v>23.106680000000001</v>
      </c>
      <c r="K14" s="204">
        <v>6.133E-4</v>
      </c>
      <c r="L14" s="12">
        <v>28.331189999999999</v>
      </c>
      <c r="M14" s="12">
        <v>16.09601</v>
      </c>
      <c r="N14" s="71"/>
      <c r="O14" s="71"/>
      <c r="P14" s="37"/>
    </row>
    <row r="15" spans="1:16" x14ac:dyDescent="0.25">
      <c r="A15" s="8" t="s">
        <v>191</v>
      </c>
      <c r="B15" s="126">
        <v>363599</v>
      </c>
      <c r="C15" s="126">
        <v>747</v>
      </c>
      <c r="D15" s="12">
        <v>1.5219162375527699</v>
      </c>
      <c r="E15" s="126">
        <v>981.23965699388998</v>
      </c>
      <c r="F15" s="126">
        <v>165741.90394638901</v>
      </c>
      <c r="G15" s="12">
        <v>22.565389226875102</v>
      </c>
      <c r="H15" s="12">
        <v>13.4927312851457</v>
      </c>
      <c r="I15" s="12"/>
      <c r="J15" s="12">
        <v>23.106680000000001</v>
      </c>
      <c r="K15" s="204">
        <v>6.133E-4</v>
      </c>
      <c r="L15" s="12">
        <v>28.331189999999999</v>
      </c>
      <c r="M15" s="12">
        <v>16.09601</v>
      </c>
      <c r="N15" s="71"/>
      <c r="O15" s="71"/>
      <c r="P15" s="37"/>
    </row>
    <row r="16" spans="1:16" ht="18" customHeight="1" x14ac:dyDescent="0.25">
      <c r="A16" s="8" t="s">
        <v>192</v>
      </c>
      <c r="B16" s="126">
        <v>201469</v>
      </c>
      <c r="C16" s="126">
        <v>710</v>
      </c>
      <c r="D16" s="12">
        <v>1.5219162375527699</v>
      </c>
      <c r="E16" s="126">
        <v>932.980975974751</v>
      </c>
      <c r="F16" s="126">
        <v>85451.853706713198</v>
      </c>
      <c r="G16" s="12">
        <v>21.844327779045901</v>
      </c>
      <c r="H16" s="12">
        <v>14.8229824264521</v>
      </c>
      <c r="I16" s="12"/>
      <c r="J16" s="12">
        <v>23.106680000000001</v>
      </c>
      <c r="K16" s="204">
        <v>6.133E-4</v>
      </c>
      <c r="L16" s="12">
        <v>28.331189999999999</v>
      </c>
      <c r="M16" s="12">
        <v>16.09601</v>
      </c>
      <c r="N16" s="71"/>
      <c r="O16" s="71"/>
      <c r="P16" s="37"/>
    </row>
    <row r="17" spans="1:16" x14ac:dyDescent="0.25">
      <c r="A17" s="8" t="s">
        <v>193</v>
      </c>
      <c r="B17" s="126">
        <v>245446</v>
      </c>
      <c r="C17" s="126">
        <v>786</v>
      </c>
      <c r="D17" s="12">
        <v>1.5219162375527699</v>
      </c>
      <c r="E17" s="126">
        <v>1032.4014495917399</v>
      </c>
      <c r="F17" s="126">
        <v>93882.870392419994</v>
      </c>
      <c r="G17" s="12">
        <v>24.9925830264742</v>
      </c>
      <c r="H17" s="12">
        <v>15.137092165465701</v>
      </c>
      <c r="I17" s="12"/>
      <c r="J17" s="12">
        <v>23.106680000000001</v>
      </c>
      <c r="K17" s="204">
        <v>6.133E-4</v>
      </c>
      <c r="L17" s="12">
        <v>28.331189999999999</v>
      </c>
      <c r="M17" s="12">
        <v>16.09601</v>
      </c>
      <c r="N17" s="71"/>
      <c r="O17" s="71"/>
      <c r="P17" s="37"/>
    </row>
    <row r="18" spans="1:16" x14ac:dyDescent="0.25">
      <c r="A18" s="8" t="s">
        <v>194</v>
      </c>
      <c r="B18" s="126">
        <v>59686</v>
      </c>
      <c r="C18" s="126">
        <v>376</v>
      </c>
      <c r="D18" s="12">
        <v>1.5219162375527699</v>
      </c>
      <c r="E18" s="126">
        <v>493.79803446895602</v>
      </c>
      <c r="F18" s="126">
        <v>24337.8190308585</v>
      </c>
      <c r="G18" s="12">
        <v>7.1716025178000198</v>
      </c>
      <c r="H18" s="12">
        <v>15.6923943586678</v>
      </c>
      <c r="I18" s="12"/>
      <c r="J18" s="12">
        <v>23.106680000000001</v>
      </c>
      <c r="K18" s="204">
        <v>6.133E-4</v>
      </c>
      <c r="L18" s="12">
        <v>28.331189999999999</v>
      </c>
      <c r="M18" s="12">
        <v>16.09601</v>
      </c>
      <c r="N18" s="71"/>
      <c r="O18" s="71"/>
      <c r="P18" s="37"/>
    </row>
    <row r="19" spans="1:16" x14ac:dyDescent="0.25">
      <c r="A19" s="8" t="s">
        <v>195</v>
      </c>
      <c r="B19" s="126">
        <v>159606</v>
      </c>
      <c r="C19" s="126">
        <v>724</v>
      </c>
      <c r="D19" s="12">
        <v>1.5219162375527699</v>
      </c>
      <c r="E19" s="126">
        <v>951.78533778709902</v>
      </c>
      <c r="F19" s="126">
        <v>70685.969587783897</v>
      </c>
      <c r="G19" s="12">
        <v>24.3931839351268</v>
      </c>
      <c r="H19" s="12">
        <v>12.0675262917882</v>
      </c>
      <c r="I19" s="12"/>
      <c r="J19" s="12">
        <v>23.106680000000001</v>
      </c>
      <c r="K19" s="204">
        <v>6.133E-4</v>
      </c>
      <c r="L19" s="12">
        <v>28.331189999999999</v>
      </c>
      <c r="M19" s="12">
        <v>16.09601</v>
      </c>
      <c r="N19" s="71"/>
      <c r="O19" s="71"/>
      <c r="P19" s="37"/>
    </row>
    <row r="20" spans="1:16" x14ac:dyDescent="0.25">
      <c r="A20" s="8" t="s">
        <v>196</v>
      </c>
      <c r="B20" s="126">
        <v>1377827</v>
      </c>
      <c r="C20" s="126">
        <v>1409</v>
      </c>
      <c r="D20" s="12">
        <v>1.5219162375527699</v>
      </c>
      <c r="E20" s="126">
        <v>1852.0612721912901</v>
      </c>
      <c r="F20" s="126">
        <v>830508.29228069098</v>
      </c>
      <c r="G20" s="12">
        <v>41.015218096986899</v>
      </c>
      <c r="H20" s="12">
        <v>9.7908686524405493</v>
      </c>
      <c r="I20" s="12"/>
      <c r="J20" s="12">
        <v>23.106680000000001</v>
      </c>
      <c r="K20" s="204">
        <v>6.133E-4</v>
      </c>
      <c r="L20" s="12">
        <v>28.331189999999999</v>
      </c>
      <c r="M20" s="12">
        <v>16.09601</v>
      </c>
      <c r="N20" s="71"/>
      <c r="O20" s="71"/>
      <c r="P20" s="37"/>
    </row>
    <row r="21" spans="1:16" ht="18" customHeight="1" x14ac:dyDescent="0.25">
      <c r="A21" s="8" t="s">
        <v>197</v>
      </c>
      <c r="B21" s="126">
        <v>333848</v>
      </c>
      <c r="C21" s="126">
        <v>927</v>
      </c>
      <c r="D21" s="12">
        <v>1.5219162375527699</v>
      </c>
      <c r="E21" s="126">
        <v>1218.39696252668</v>
      </c>
      <c r="F21" s="126">
        <v>181477.03400427001</v>
      </c>
      <c r="G21" s="12">
        <v>31.611476594754201</v>
      </c>
      <c r="H21" s="12">
        <v>11.7047434727814</v>
      </c>
      <c r="I21" s="12"/>
      <c r="J21" s="12">
        <v>23.106680000000001</v>
      </c>
      <c r="K21" s="204">
        <v>6.133E-4</v>
      </c>
      <c r="L21" s="12">
        <v>28.331189999999999</v>
      </c>
      <c r="M21" s="12">
        <v>16.09601</v>
      </c>
      <c r="N21" s="71"/>
      <c r="O21" s="71"/>
      <c r="P21" s="37"/>
    </row>
    <row r="22" spans="1:16" x14ac:dyDescent="0.25">
      <c r="A22" s="8" t="s">
        <v>198</v>
      </c>
      <c r="B22" s="126">
        <v>1725881</v>
      </c>
      <c r="C22" s="126">
        <v>1408</v>
      </c>
      <c r="D22" s="12">
        <v>1.5219162375527699</v>
      </c>
      <c r="E22" s="126">
        <v>1849.8626286593401</v>
      </c>
      <c r="F22" s="126">
        <v>1087003.90041378</v>
      </c>
      <c r="G22" s="12">
        <v>34.565572296484902</v>
      </c>
      <c r="H22" s="12">
        <v>11.233383947022901</v>
      </c>
      <c r="I22" s="12"/>
      <c r="J22" s="12">
        <v>23.106680000000001</v>
      </c>
      <c r="K22" s="204">
        <v>6.133E-4</v>
      </c>
      <c r="L22" s="12">
        <v>28.331189999999999</v>
      </c>
      <c r="M22" s="12">
        <v>16.09601</v>
      </c>
      <c r="N22" s="71"/>
      <c r="O22" s="71"/>
      <c r="P22" s="37"/>
    </row>
    <row r="23" spans="1:16" x14ac:dyDescent="0.25">
      <c r="A23" s="8" t="s">
        <v>199</v>
      </c>
      <c r="B23" s="126">
        <v>282414</v>
      </c>
      <c r="C23" s="126">
        <v>893</v>
      </c>
      <c r="D23" s="12">
        <v>1.5219162375527699</v>
      </c>
      <c r="E23" s="126">
        <v>1173.5254458536499</v>
      </c>
      <c r="F23" s="126">
        <v>110118.36769311099</v>
      </c>
      <c r="G23" s="12">
        <v>28.927754915409199</v>
      </c>
      <c r="H23" s="12">
        <v>16.359672376294998</v>
      </c>
      <c r="I23" s="12"/>
      <c r="J23" s="12">
        <v>23.106680000000001</v>
      </c>
      <c r="K23" s="204">
        <v>6.133E-4</v>
      </c>
      <c r="L23" s="12">
        <v>28.331189999999999</v>
      </c>
      <c r="M23" s="12">
        <v>16.09601</v>
      </c>
      <c r="N23" s="71"/>
      <c r="O23" s="71"/>
      <c r="P23" s="37"/>
    </row>
    <row r="24" spans="1:16" x14ac:dyDescent="0.25">
      <c r="A24" s="8" t="s">
        <v>200</v>
      </c>
      <c r="B24" s="126">
        <v>304805</v>
      </c>
      <c r="C24" s="126">
        <v>859</v>
      </c>
      <c r="D24" s="12">
        <v>1.5219162375527699</v>
      </c>
      <c r="E24" s="126">
        <v>1128.4833011498499</v>
      </c>
      <c r="F24" s="126">
        <v>167497.58082140901</v>
      </c>
      <c r="G24" s="12">
        <v>27.778825007854199</v>
      </c>
      <c r="H24" s="12">
        <v>13.397306882749699</v>
      </c>
      <c r="I24" s="12"/>
      <c r="J24" s="12">
        <v>23.106680000000001</v>
      </c>
      <c r="K24" s="204">
        <v>6.133E-4</v>
      </c>
      <c r="L24" s="12">
        <v>28.331189999999999</v>
      </c>
      <c r="M24" s="12">
        <v>16.09601</v>
      </c>
      <c r="N24" s="71"/>
      <c r="O24" s="71"/>
      <c r="P24" s="37"/>
    </row>
    <row r="25" spans="1:16" x14ac:dyDescent="0.25">
      <c r="A25" s="8" t="s">
        <v>201</v>
      </c>
      <c r="B25" s="126">
        <v>275845</v>
      </c>
      <c r="C25" s="126">
        <v>842</v>
      </c>
      <c r="D25" s="12">
        <v>1.5219162375527699</v>
      </c>
      <c r="E25" s="126">
        <v>1106.7901760004399</v>
      </c>
      <c r="F25" s="126">
        <v>168177.397039459</v>
      </c>
      <c r="G25" s="12">
        <v>27.736639015169299</v>
      </c>
      <c r="H25" s="12">
        <v>12.097924174747</v>
      </c>
      <c r="I25" s="12"/>
      <c r="J25" s="12">
        <v>23.106680000000001</v>
      </c>
      <c r="K25" s="204">
        <v>6.133E-4</v>
      </c>
      <c r="L25" s="12">
        <v>28.331189999999999</v>
      </c>
      <c r="M25" s="12">
        <v>16.09601</v>
      </c>
      <c r="N25" s="71"/>
      <c r="O25" s="71"/>
      <c r="P25" s="37"/>
    </row>
    <row r="26" spans="1:16" ht="18" customHeight="1" x14ac:dyDescent="0.25">
      <c r="A26" s="8" t="s">
        <v>202</v>
      </c>
      <c r="B26" s="126">
        <v>287966</v>
      </c>
      <c r="C26" s="126">
        <v>880</v>
      </c>
      <c r="D26" s="12">
        <v>1.5219162375527699</v>
      </c>
      <c r="E26" s="126">
        <v>1156.2476250975601</v>
      </c>
      <c r="F26" s="126">
        <v>121682.71654781701</v>
      </c>
      <c r="G26" s="12">
        <v>26.959511302602799</v>
      </c>
      <c r="H26" s="12">
        <v>18.309997199156602</v>
      </c>
      <c r="I26" s="12"/>
      <c r="J26" s="12">
        <v>23.106680000000001</v>
      </c>
      <c r="K26" s="204">
        <v>6.133E-4</v>
      </c>
      <c r="L26" s="12">
        <v>28.331189999999999</v>
      </c>
      <c r="M26" s="12">
        <v>16.09601</v>
      </c>
      <c r="N26" s="71"/>
      <c r="O26" s="71"/>
      <c r="P26" s="37"/>
    </row>
    <row r="27" spans="1:16" x14ac:dyDescent="0.25">
      <c r="A27" s="8" t="s">
        <v>203</v>
      </c>
      <c r="B27" s="126">
        <v>287382</v>
      </c>
      <c r="C27" s="126">
        <v>734</v>
      </c>
      <c r="D27" s="12">
        <v>1.5219162375527699</v>
      </c>
      <c r="E27" s="126">
        <v>964.975915557137</v>
      </c>
      <c r="F27" s="126">
        <v>144462.443972109</v>
      </c>
      <c r="G27" s="12">
        <v>20.786129592998901</v>
      </c>
      <c r="H27" s="12">
        <v>16.424855091738198</v>
      </c>
      <c r="I27" s="12"/>
      <c r="J27" s="12">
        <v>23.106680000000001</v>
      </c>
      <c r="K27" s="204">
        <v>6.133E-4</v>
      </c>
      <c r="L27" s="12">
        <v>28.331189999999999</v>
      </c>
      <c r="M27" s="12">
        <v>16.09601</v>
      </c>
      <c r="N27" s="71"/>
      <c r="O27" s="71"/>
      <c r="P27" s="37"/>
    </row>
    <row r="28" spans="1:16" x14ac:dyDescent="0.25">
      <c r="A28" s="8" t="s">
        <v>204</v>
      </c>
      <c r="B28" s="126">
        <v>245347</v>
      </c>
      <c r="C28" s="126">
        <v>628</v>
      </c>
      <c r="D28" s="12">
        <v>1.5219162375527699</v>
      </c>
      <c r="E28" s="126">
        <v>824.99562820001097</v>
      </c>
      <c r="F28" s="126">
        <v>109170.19551285999</v>
      </c>
      <c r="G28" s="12">
        <v>15.8021981790436</v>
      </c>
      <c r="H28" s="12">
        <v>17.8454031939491</v>
      </c>
      <c r="I28" s="12"/>
      <c r="J28" s="12">
        <v>23.106680000000001</v>
      </c>
      <c r="K28" s="204">
        <v>6.133E-4</v>
      </c>
      <c r="L28" s="12">
        <v>28.331189999999999</v>
      </c>
      <c r="M28" s="12">
        <v>16.09601</v>
      </c>
      <c r="N28" s="71"/>
      <c r="O28" s="71"/>
      <c r="P28" s="37"/>
    </row>
    <row r="29" spans="1:16" x14ac:dyDescent="0.25">
      <c r="A29" s="8" t="s">
        <v>205</v>
      </c>
      <c r="B29" s="126">
        <v>130810</v>
      </c>
      <c r="C29" s="126">
        <v>785</v>
      </c>
      <c r="D29" s="12">
        <v>1.5219162375527699</v>
      </c>
      <c r="E29" s="126">
        <v>1031.7010478858299</v>
      </c>
      <c r="F29" s="126">
        <v>51148.7474877528</v>
      </c>
      <c r="G29" s="12">
        <v>19.927714549369401</v>
      </c>
      <c r="H29" s="12">
        <v>25.6367244980366</v>
      </c>
      <c r="I29" s="12"/>
      <c r="J29" s="12">
        <v>23.106680000000001</v>
      </c>
      <c r="K29" s="204">
        <v>6.133E-4</v>
      </c>
      <c r="L29" s="12">
        <v>28.331189999999999</v>
      </c>
      <c r="M29" s="12">
        <v>16.09601</v>
      </c>
      <c r="N29" s="71"/>
      <c r="O29" s="71"/>
      <c r="P29" s="37"/>
    </row>
    <row r="30" spans="1:16" x14ac:dyDescent="0.25">
      <c r="A30" s="8" t="s">
        <v>206</v>
      </c>
      <c r="B30" s="126">
        <v>271736</v>
      </c>
      <c r="C30" s="126">
        <v>621</v>
      </c>
      <c r="D30" s="12">
        <v>1.5219162375527699</v>
      </c>
      <c r="E30" s="126">
        <v>816.01795614705702</v>
      </c>
      <c r="F30" s="126">
        <v>122533.87162177599</v>
      </c>
      <c r="G30" s="12">
        <v>12.8619753912494</v>
      </c>
      <c r="H30" s="12">
        <v>21.953650879727999</v>
      </c>
      <c r="I30" s="12"/>
      <c r="J30" s="12">
        <v>23.106680000000001</v>
      </c>
      <c r="K30" s="204">
        <v>6.133E-4</v>
      </c>
      <c r="L30" s="12">
        <v>28.331189999999999</v>
      </c>
      <c r="M30" s="12">
        <v>16.09601</v>
      </c>
      <c r="N30" s="71"/>
      <c r="O30" s="71"/>
      <c r="P30" s="37"/>
    </row>
    <row r="31" spans="1:16" ht="18" customHeight="1" thickBot="1" x14ac:dyDescent="0.3">
      <c r="A31" s="8" t="s">
        <v>207</v>
      </c>
      <c r="B31" s="126">
        <v>250093</v>
      </c>
      <c r="C31" s="126">
        <v>703</v>
      </c>
      <c r="D31" s="12">
        <v>1.5219162375527699</v>
      </c>
      <c r="E31" s="126">
        <v>923.208969092502</v>
      </c>
      <c r="F31" s="126">
        <v>100652.886258524</v>
      </c>
      <c r="G31" s="12">
        <v>14.885355326283999</v>
      </c>
      <c r="H31" s="12">
        <v>25.8854240264316</v>
      </c>
      <c r="I31" s="12"/>
      <c r="J31" s="12">
        <v>23.106680000000001</v>
      </c>
      <c r="K31" s="204">
        <v>6.133E-4</v>
      </c>
      <c r="L31" s="12">
        <v>28.331189999999999</v>
      </c>
      <c r="M31" s="12">
        <v>16.09601</v>
      </c>
      <c r="N31" s="71"/>
      <c r="O31" s="72"/>
      <c r="P31" s="92"/>
    </row>
    <row r="32" spans="1:16" s="8" customFormat="1" ht="4.5" customHeight="1" thickBot="1" x14ac:dyDescent="0.3">
      <c r="A32" s="135"/>
      <c r="B32" s="147"/>
      <c r="C32" s="135"/>
      <c r="D32" s="147"/>
      <c r="E32" s="147"/>
      <c r="F32" s="147"/>
      <c r="G32" s="147"/>
      <c r="H32" s="147"/>
      <c r="I32" s="147"/>
      <c r="J32" s="157"/>
      <c r="K32" s="157"/>
      <c r="L32" s="157"/>
      <c r="M32" s="157"/>
    </row>
    <row r="33" spans="1:15" s="8" customFormat="1" ht="12.75" customHeight="1" x14ac:dyDescent="0.25">
      <c r="A33" s="39" t="s">
        <v>279</v>
      </c>
      <c r="C33" s="138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5" x14ac:dyDescent="0.25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5"/>
    <row r="36" spans="1:15" ht="12.75" hidden="1" customHeight="1" x14ac:dyDescent="0.25"/>
  </sheetData>
  <mergeCells count="1">
    <mergeCell ref="J3:M3"/>
  </mergeCells>
  <conditionalFormatting sqref="P11:P15 P17:P20 P22:P25 P27:P30">
    <cfRule type="cellIs" dxfId="58" priority="22" stopIfTrue="1" operator="lessThan">
      <formula>0</formula>
    </cfRule>
  </conditionalFormatting>
  <conditionalFormatting sqref="P11:P15 P17:P20 P22:P25 P27:P30">
    <cfRule type="cellIs" dxfId="57" priority="21" stopIfTrue="1" operator="lessThan">
      <formula>0</formula>
    </cfRule>
  </conditionalFormatting>
  <conditionalFormatting sqref="P11:P15 P17:P20 P22:P25 P27:P30">
    <cfRule type="cellIs" dxfId="56" priority="20" stopIfTrue="1" operator="lessThan">
      <formula>0</formula>
    </cfRule>
  </conditionalFormatting>
  <conditionalFormatting sqref="N11:O11 N22:O25 N17:O20 N27:O30">
    <cfRule type="expression" dxfId="55" priority="19" stopIfTrue="1">
      <formula>IF(#REF!&lt;0,TRUE,FALSE)</formula>
    </cfRule>
  </conditionalFormatting>
  <conditionalFormatting sqref="N12:O15">
    <cfRule type="expression" dxfId="54" priority="18" stopIfTrue="1">
      <formula>IF(#REF!&lt;0,TRUE,FALSE)</formula>
    </cfRule>
  </conditionalFormatting>
  <conditionalFormatting sqref="P16">
    <cfRule type="cellIs" dxfId="53" priority="17" stopIfTrue="1" operator="lessThan">
      <formula>0</formula>
    </cfRule>
  </conditionalFormatting>
  <conditionalFormatting sqref="P16">
    <cfRule type="cellIs" dxfId="52" priority="16" stopIfTrue="1" operator="lessThan">
      <formula>0</formula>
    </cfRule>
  </conditionalFormatting>
  <conditionalFormatting sqref="P16">
    <cfRule type="cellIs" dxfId="51" priority="15" stopIfTrue="1" operator="lessThan">
      <formula>0</formula>
    </cfRule>
  </conditionalFormatting>
  <conditionalFormatting sqref="N16:O16">
    <cfRule type="expression" dxfId="50" priority="14" stopIfTrue="1">
      <formula>IF(#REF!&lt;0,TRUE,FALSE)</formula>
    </cfRule>
  </conditionalFormatting>
  <conditionalFormatting sqref="P21">
    <cfRule type="cellIs" dxfId="49" priority="13" stopIfTrue="1" operator="lessThan">
      <formula>0</formula>
    </cfRule>
  </conditionalFormatting>
  <conditionalFormatting sqref="P21">
    <cfRule type="cellIs" dxfId="48" priority="12" stopIfTrue="1" operator="lessThan">
      <formula>0</formula>
    </cfRule>
  </conditionalFormatting>
  <conditionalFormatting sqref="P21">
    <cfRule type="cellIs" dxfId="47" priority="11" stopIfTrue="1" operator="lessThan">
      <formula>0</formula>
    </cfRule>
  </conditionalFormatting>
  <conditionalFormatting sqref="N21:O21">
    <cfRule type="expression" dxfId="46" priority="10" stopIfTrue="1">
      <formula>IF(#REF!&lt;0,TRUE,FALSE)</formula>
    </cfRule>
  </conditionalFormatting>
  <conditionalFormatting sqref="P26">
    <cfRule type="cellIs" dxfId="45" priority="9" stopIfTrue="1" operator="lessThan">
      <formula>0</formula>
    </cfRule>
  </conditionalFormatting>
  <conditionalFormatting sqref="P26">
    <cfRule type="cellIs" dxfId="44" priority="8" stopIfTrue="1" operator="lessThan">
      <formula>0</formula>
    </cfRule>
  </conditionalFormatting>
  <conditionalFormatting sqref="P26">
    <cfRule type="cellIs" dxfId="43" priority="7" stopIfTrue="1" operator="lessThan">
      <formula>0</formula>
    </cfRule>
  </conditionalFormatting>
  <conditionalFormatting sqref="N26:O26">
    <cfRule type="expression" dxfId="42" priority="6" stopIfTrue="1">
      <formula>IF(#REF!&lt;0,TRUE,FALSE)</formula>
    </cfRule>
  </conditionalFormatting>
  <conditionalFormatting sqref="P31">
    <cfRule type="cellIs" dxfId="41" priority="5" stopIfTrue="1" operator="lessThan">
      <formula>0</formula>
    </cfRule>
  </conditionalFormatting>
  <conditionalFormatting sqref="P31">
    <cfRule type="cellIs" dxfId="40" priority="4" stopIfTrue="1" operator="lessThan">
      <formula>0</formula>
    </cfRule>
  </conditionalFormatting>
  <conditionalFormatting sqref="P31">
    <cfRule type="cellIs" dxfId="39" priority="3" stopIfTrue="1" operator="lessThan">
      <formula>0</formula>
    </cfRule>
  </conditionalFormatting>
  <conditionalFormatting sqref="N31:O31">
    <cfRule type="expression" dxfId="38" priority="2" stopIfTrue="1">
      <formula>IF(#REF!&lt;0,TRUE,FALSE)</formula>
    </cfRule>
  </conditionalFormatting>
  <conditionalFormatting sqref="B11:M31">
    <cfRule type="cellIs" dxfId="37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32"/>
  <sheetViews>
    <sheetView showGridLines="0" zoomScaleNormal="100" workbookViewId="0"/>
  </sheetViews>
  <sheetFormatPr defaultColWidth="0" defaultRowHeight="13.2" customHeight="1" zeroHeight="1" x14ac:dyDescent="0.25"/>
  <cols>
    <col min="1" max="1" width="17.88671875" style="322" customWidth="1"/>
    <col min="2" max="2" width="14.88671875" style="322" customWidth="1"/>
    <col min="3" max="3" width="7.5546875" style="322" customWidth="1"/>
    <col min="4" max="4" width="11.44140625" style="322" customWidth="1"/>
    <col min="5" max="5" width="9.6640625" style="322" customWidth="1"/>
    <col min="6" max="7" width="9.33203125" style="322" customWidth="1"/>
    <col min="8" max="8" width="9.88671875" style="322" customWidth="1"/>
    <col min="9" max="9" width="8.33203125" style="322" customWidth="1"/>
    <col min="10" max="10" width="9.44140625" style="322" customWidth="1"/>
    <col min="11" max="11" width="7.6640625" style="322" customWidth="1"/>
    <col min="12" max="12" width="5.33203125" style="322" customWidth="1"/>
    <col min="13" max="256" width="9.109375" style="322" hidden="1"/>
    <col min="257" max="257" width="17.88671875" style="322" hidden="1"/>
    <col min="258" max="258" width="14.88671875" style="322" hidden="1"/>
    <col min="259" max="259" width="7.5546875" style="322" hidden="1"/>
    <col min="260" max="260" width="11.44140625" style="322" hidden="1"/>
    <col min="261" max="261" width="9.6640625" style="322" hidden="1"/>
    <col min="262" max="263" width="9.33203125" style="322" hidden="1"/>
    <col min="264" max="264" width="9.88671875" style="322" hidden="1"/>
    <col min="265" max="265" width="8.33203125" style="322" hidden="1"/>
    <col min="266" max="266" width="9.44140625" style="322" hidden="1"/>
    <col min="267" max="267" width="7.6640625" style="322" hidden="1"/>
    <col min="268" max="512" width="9.109375" style="322" hidden="1"/>
    <col min="513" max="513" width="17.88671875" style="322" hidden="1"/>
    <col min="514" max="514" width="14.88671875" style="322" hidden="1"/>
    <col min="515" max="515" width="7.5546875" style="322" hidden="1"/>
    <col min="516" max="516" width="11.44140625" style="322" hidden="1"/>
    <col min="517" max="517" width="9.6640625" style="322" hidden="1"/>
    <col min="518" max="519" width="9.33203125" style="322" hidden="1"/>
    <col min="520" max="520" width="9.88671875" style="322" hidden="1"/>
    <col min="521" max="521" width="8.33203125" style="322" hidden="1"/>
    <col min="522" max="522" width="9.44140625" style="322" hidden="1"/>
    <col min="523" max="523" width="7.6640625" style="322" hidden="1"/>
    <col min="524" max="768" width="9.109375" style="322" hidden="1"/>
    <col min="769" max="769" width="17.88671875" style="322" hidden="1"/>
    <col min="770" max="770" width="14.88671875" style="322" hidden="1"/>
    <col min="771" max="771" width="7.5546875" style="322" hidden="1"/>
    <col min="772" max="772" width="11.44140625" style="322" hidden="1"/>
    <col min="773" max="773" width="9.6640625" style="322" hidden="1"/>
    <col min="774" max="775" width="9.33203125" style="322" hidden="1"/>
    <col min="776" max="776" width="9.88671875" style="322" hidden="1"/>
    <col min="777" max="777" width="8.33203125" style="322" hidden="1"/>
    <col min="778" max="778" width="9.44140625" style="322" hidden="1"/>
    <col min="779" max="779" width="7.6640625" style="322" hidden="1"/>
    <col min="780" max="1024" width="9.109375" style="322" hidden="1"/>
    <col min="1025" max="1025" width="17.88671875" style="322" hidden="1"/>
    <col min="1026" max="1026" width="14.88671875" style="322" hidden="1"/>
    <col min="1027" max="1027" width="7.5546875" style="322" hidden="1"/>
    <col min="1028" max="1028" width="11.44140625" style="322" hidden="1"/>
    <col min="1029" max="1029" width="9.6640625" style="322" hidden="1"/>
    <col min="1030" max="1031" width="9.33203125" style="322" hidden="1"/>
    <col min="1032" max="1032" width="9.88671875" style="322" hidden="1"/>
    <col min="1033" max="1033" width="8.33203125" style="322" hidden="1"/>
    <col min="1034" max="1034" width="9.44140625" style="322" hidden="1"/>
    <col min="1035" max="1035" width="7.6640625" style="322" hidden="1"/>
    <col min="1036" max="1280" width="9.109375" style="322" hidden="1"/>
    <col min="1281" max="1281" width="17.88671875" style="322" hidden="1"/>
    <col min="1282" max="1282" width="14.88671875" style="322" hidden="1"/>
    <col min="1283" max="1283" width="7.5546875" style="322" hidden="1"/>
    <col min="1284" max="1284" width="11.44140625" style="322" hidden="1"/>
    <col min="1285" max="1285" width="9.6640625" style="322" hidden="1"/>
    <col min="1286" max="1287" width="9.33203125" style="322" hidden="1"/>
    <col min="1288" max="1288" width="9.88671875" style="322" hidden="1"/>
    <col min="1289" max="1289" width="8.33203125" style="322" hidden="1"/>
    <col min="1290" max="1290" width="9.44140625" style="322" hidden="1"/>
    <col min="1291" max="1291" width="7.6640625" style="322" hidden="1"/>
    <col min="1292" max="1536" width="9.109375" style="322" hidden="1"/>
    <col min="1537" max="1537" width="17.88671875" style="322" hidden="1"/>
    <col min="1538" max="1538" width="14.88671875" style="322" hidden="1"/>
    <col min="1539" max="1539" width="7.5546875" style="322" hidden="1"/>
    <col min="1540" max="1540" width="11.44140625" style="322" hidden="1"/>
    <col min="1541" max="1541" width="9.6640625" style="322" hidden="1"/>
    <col min="1542" max="1543" width="9.33203125" style="322" hidden="1"/>
    <col min="1544" max="1544" width="9.88671875" style="322" hidden="1"/>
    <col min="1545" max="1545" width="8.33203125" style="322" hidden="1"/>
    <col min="1546" max="1546" width="9.44140625" style="322" hidden="1"/>
    <col min="1547" max="1547" width="7.6640625" style="322" hidden="1"/>
    <col min="1548" max="1792" width="9.109375" style="322" hidden="1"/>
    <col min="1793" max="1793" width="17.88671875" style="322" hidden="1"/>
    <col min="1794" max="1794" width="14.88671875" style="322" hidden="1"/>
    <col min="1795" max="1795" width="7.5546875" style="322" hidden="1"/>
    <col min="1796" max="1796" width="11.44140625" style="322" hidden="1"/>
    <col min="1797" max="1797" width="9.6640625" style="322" hidden="1"/>
    <col min="1798" max="1799" width="9.33203125" style="322" hidden="1"/>
    <col min="1800" max="1800" width="9.88671875" style="322" hidden="1"/>
    <col min="1801" max="1801" width="8.33203125" style="322" hidden="1"/>
    <col min="1802" max="1802" width="9.44140625" style="322" hidden="1"/>
    <col min="1803" max="1803" width="7.6640625" style="322" hidden="1"/>
    <col min="1804" max="2048" width="9.109375" style="322" hidden="1"/>
    <col min="2049" max="2049" width="17.88671875" style="322" hidden="1"/>
    <col min="2050" max="2050" width="14.88671875" style="322" hidden="1"/>
    <col min="2051" max="2051" width="7.5546875" style="322" hidden="1"/>
    <col min="2052" max="2052" width="11.44140625" style="322" hidden="1"/>
    <col min="2053" max="2053" width="9.6640625" style="322" hidden="1"/>
    <col min="2054" max="2055" width="9.33203125" style="322" hidden="1"/>
    <col min="2056" max="2056" width="9.88671875" style="322" hidden="1"/>
    <col min="2057" max="2057" width="8.33203125" style="322" hidden="1"/>
    <col min="2058" max="2058" width="9.44140625" style="322" hidden="1"/>
    <col min="2059" max="2059" width="7.6640625" style="322" hidden="1"/>
    <col min="2060" max="2304" width="9.109375" style="322" hidden="1"/>
    <col min="2305" max="2305" width="17.88671875" style="322" hidden="1"/>
    <col min="2306" max="2306" width="14.88671875" style="322" hidden="1"/>
    <col min="2307" max="2307" width="7.5546875" style="322" hidden="1"/>
    <col min="2308" max="2308" width="11.44140625" style="322" hidden="1"/>
    <col min="2309" max="2309" width="9.6640625" style="322" hidden="1"/>
    <col min="2310" max="2311" width="9.33203125" style="322" hidden="1"/>
    <col min="2312" max="2312" width="9.88671875" style="322" hidden="1"/>
    <col min="2313" max="2313" width="8.33203125" style="322" hidden="1"/>
    <col min="2314" max="2314" width="9.44140625" style="322" hidden="1"/>
    <col min="2315" max="2315" width="7.6640625" style="322" hidden="1"/>
    <col min="2316" max="2560" width="9.109375" style="322" hidden="1"/>
    <col min="2561" max="2561" width="17.88671875" style="322" hidden="1"/>
    <col min="2562" max="2562" width="14.88671875" style="322" hidden="1"/>
    <col min="2563" max="2563" width="7.5546875" style="322" hidden="1"/>
    <col min="2564" max="2564" width="11.44140625" style="322" hidden="1"/>
    <col min="2565" max="2565" width="9.6640625" style="322" hidden="1"/>
    <col min="2566" max="2567" width="9.33203125" style="322" hidden="1"/>
    <col min="2568" max="2568" width="9.88671875" style="322" hidden="1"/>
    <col min="2569" max="2569" width="8.33203125" style="322" hidden="1"/>
    <col min="2570" max="2570" width="9.44140625" style="322" hidden="1"/>
    <col min="2571" max="2571" width="7.6640625" style="322" hidden="1"/>
    <col min="2572" max="2816" width="9.109375" style="322" hidden="1"/>
    <col min="2817" max="2817" width="17.88671875" style="322" hidden="1"/>
    <col min="2818" max="2818" width="14.88671875" style="322" hidden="1"/>
    <col min="2819" max="2819" width="7.5546875" style="322" hidden="1"/>
    <col min="2820" max="2820" width="11.44140625" style="322" hidden="1"/>
    <col min="2821" max="2821" width="9.6640625" style="322" hidden="1"/>
    <col min="2822" max="2823" width="9.33203125" style="322" hidden="1"/>
    <col min="2824" max="2824" width="9.88671875" style="322" hidden="1"/>
    <col min="2825" max="2825" width="8.33203125" style="322" hidden="1"/>
    <col min="2826" max="2826" width="9.44140625" style="322" hidden="1"/>
    <col min="2827" max="2827" width="7.6640625" style="322" hidden="1"/>
    <col min="2828" max="3072" width="9.109375" style="322" hidden="1"/>
    <col min="3073" max="3073" width="17.88671875" style="322" hidden="1"/>
    <col min="3074" max="3074" width="14.88671875" style="322" hidden="1"/>
    <col min="3075" max="3075" width="7.5546875" style="322" hidden="1"/>
    <col min="3076" max="3076" width="11.44140625" style="322" hidden="1"/>
    <col min="3077" max="3077" width="9.6640625" style="322" hidden="1"/>
    <col min="3078" max="3079" width="9.33203125" style="322" hidden="1"/>
    <col min="3080" max="3080" width="9.88671875" style="322" hidden="1"/>
    <col min="3081" max="3081" width="8.33203125" style="322" hidden="1"/>
    <col min="3082" max="3082" width="9.44140625" style="322" hidden="1"/>
    <col min="3083" max="3083" width="7.6640625" style="322" hidden="1"/>
    <col min="3084" max="3328" width="9.109375" style="322" hidden="1"/>
    <col min="3329" max="3329" width="17.88671875" style="322" hidden="1"/>
    <col min="3330" max="3330" width="14.88671875" style="322" hidden="1"/>
    <col min="3331" max="3331" width="7.5546875" style="322" hidden="1"/>
    <col min="3332" max="3332" width="11.44140625" style="322" hidden="1"/>
    <col min="3333" max="3333" width="9.6640625" style="322" hidden="1"/>
    <col min="3334" max="3335" width="9.33203125" style="322" hidden="1"/>
    <col min="3336" max="3336" width="9.88671875" style="322" hidden="1"/>
    <col min="3337" max="3337" width="8.33203125" style="322" hidden="1"/>
    <col min="3338" max="3338" width="9.44140625" style="322" hidden="1"/>
    <col min="3339" max="3339" width="7.6640625" style="322" hidden="1"/>
    <col min="3340" max="3584" width="9.109375" style="322" hidden="1"/>
    <col min="3585" max="3585" width="17.88671875" style="322" hidden="1"/>
    <col min="3586" max="3586" width="14.88671875" style="322" hidden="1"/>
    <col min="3587" max="3587" width="7.5546875" style="322" hidden="1"/>
    <col min="3588" max="3588" width="11.44140625" style="322" hidden="1"/>
    <col min="3589" max="3589" width="9.6640625" style="322" hidden="1"/>
    <col min="3590" max="3591" width="9.33203125" style="322" hidden="1"/>
    <col min="3592" max="3592" width="9.88671875" style="322" hidden="1"/>
    <col min="3593" max="3593" width="8.33203125" style="322" hidden="1"/>
    <col min="3594" max="3594" width="9.44140625" style="322" hidden="1"/>
    <col min="3595" max="3595" width="7.6640625" style="322" hidden="1"/>
    <col min="3596" max="3840" width="9.109375" style="322" hidden="1"/>
    <col min="3841" max="3841" width="17.88671875" style="322" hidden="1"/>
    <col min="3842" max="3842" width="14.88671875" style="322" hidden="1"/>
    <col min="3843" max="3843" width="7.5546875" style="322" hidden="1"/>
    <col min="3844" max="3844" width="11.44140625" style="322" hidden="1"/>
    <col min="3845" max="3845" width="9.6640625" style="322" hidden="1"/>
    <col min="3846" max="3847" width="9.33203125" style="322" hidden="1"/>
    <col min="3848" max="3848" width="9.88671875" style="322" hidden="1"/>
    <col min="3849" max="3849" width="8.33203125" style="322" hidden="1"/>
    <col min="3850" max="3850" width="9.44140625" style="322" hidden="1"/>
    <col min="3851" max="3851" width="7.6640625" style="322" hidden="1"/>
    <col min="3852" max="4096" width="9.109375" style="322" hidden="1"/>
    <col min="4097" max="4097" width="17.88671875" style="322" hidden="1"/>
    <col min="4098" max="4098" width="14.88671875" style="322" hidden="1"/>
    <col min="4099" max="4099" width="7.5546875" style="322" hidden="1"/>
    <col min="4100" max="4100" width="11.44140625" style="322" hidden="1"/>
    <col min="4101" max="4101" width="9.6640625" style="322" hidden="1"/>
    <col min="4102" max="4103" width="9.33203125" style="322" hidden="1"/>
    <col min="4104" max="4104" width="9.88671875" style="322" hidden="1"/>
    <col min="4105" max="4105" width="8.33203125" style="322" hidden="1"/>
    <col min="4106" max="4106" width="9.44140625" style="322" hidden="1"/>
    <col min="4107" max="4107" width="7.6640625" style="322" hidden="1"/>
    <col min="4108" max="4352" width="9.109375" style="322" hidden="1"/>
    <col min="4353" max="4353" width="17.88671875" style="322" hidden="1"/>
    <col min="4354" max="4354" width="14.88671875" style="322" hidden="1"/>
    <col min="4355" max="4355" width="7.5546875" style="322" hidden="1"/>
    <col min="4356" max="4356" width="11.44140625" style="322" hidden="1"/>
    <col min="4357" max="4357" width="9.6640625" style="322" hidden="1"/>
    <col min="4358" max="4359" width="9.33203125" style="322" hidden="1"/>
    <col min="4360" max="4360" width="9.88671875" style="322" hidden="1"/>
    <col min="4361" max="4361" width="8.33203125" style="322" hidden="1"/>
    <col min="4362" max="4362" width="9.44140625" style="322" hidden="1"/>
    <col min="4363" max="4363" width="7.6640625" style="322" hidden="1"/>
    <col min="4364" max="4608" width="9.109375" style="322" hidden="1"/>
    <col min="4609" max="4609" width="17.88671875" style="322" hidden="1"/>
    <col min="4610" max="4610" width="14.88671875" style="322" hidden="1"/>
    <col min="4611" max="4611" width="7.5546875" style="322" hidden="1"/>
    <col min="4612" max="4612" width="11.44140625" style="322" hidden="1"/>
    <col min="4613" max="4613" width="9.6640625" style="322" hidden="1"/>
    <col min="4614" max="4615" width="9.33203125" style="322" hidden="1"/>
    <col min="4616" max="4616" width="9.88671875" style="322" hidden="1"/>
    <col min="4617" max="4617" width="8.33203125" style="322" hidden="1"/>
    <col min="4618" max="4618" width="9.44140625" style="322" hidden="1"/>
    <col min="4619" max="4619" width="7.6640625" style="322" hidden="1"/>
    <col min="4620" max="4864" width="9.109375" style="322" hidden="1"/>
    <col min="4865" max="4865" width="17.88671875" style="322" hidden="1"/>
    <col min="4866" max="4866" width="14.88671875" style="322" hidden="1"/>
    <col min="4867" max="4867" width="7.5546875" style="322" hidden="1"/>
    <col min="4868" max="4868" width="11.44140625" style="322" hidden="1"/>
    <col min="4869" max="4869" width="9.6640625" style="322" hidden="1"/>
    <col min="4870" max="4871" width="9.33203125" style="322" hidden="1"/>
    <col min="4872" max="4872" width="9.88671875" style="322" hidden="1"/>
    <col min="4873" max="4873" width="8.33203125" style="322" hidden="1"/>
    <col min="4874" max="4874" width="9.44140625" style="322" hidden="1"/>
    <col min="4875" max="4875" width="7.6640625" style="322" hidden="1"/>
    <col min="4876" max="5120" width="9.109375" style="322" hidden="1"/>
    <col min="5121" max="5121" width="17.88671875" style="322" hidden="1"/>
    <col min="5122" max="5122" width="14.88671875" style="322" hidden="1"/>
    <col min="5123" max="5123" width="7.5546875" style="322" hidden="1"/>
    <col min="5124" max="5124" width="11.44140625" style="322" hidden="1"/>
    <col min="5125" max="5125" width="9.6640625" style="322" hidden="1"/>
    <col min="5126" max="5127" width="9.33203125" style="322" hidden="1"/>
    <col min="5128" max="5128" width="9.88671875" style="322" hidden="1"/>
    <col min="5129" max="5129" width="8.33203125" style="322" hidden="1"/>
    <col min="5130" max="5130" width="9.44140625" style="322" hidden="1"/>
    <col min="5131" max="5131" width="7.6640625" style="322" hidden="1"/>
    <col min="5132" max="5376" width="9.109375" style="322" hidden="1"/>
    <col min="5377" max="5377" width="17.88671875" style="322" hidden="1"/>
    <col min="5378" max="5378" width="14.88671875" style="322" hidden="1"/>
    <col min="5379" max="5379" width="7.5546875" style="322" hidden="1"/>
    <col min="5380" max="5380" width="11.44140625" style="322" hidden="1"/>
    <col min="5381" max="5381" width="9.6640625" style="322" hidden="1"/>
    <col min="5382" max="5383" width="9.33203125" style="322" hidden="1"/>
    <col min="5384" max="5384" width="9.88671875" style="322" hidden="1"/>
    <col min="5385" max="5385" width="8.33203125" style="322" hidden="1"/>
    <col min="5386" max="5386" width="9.44140625" style="322" hidden="1"/>
    <col min="5387" max="5387" width="7.6640625" style="322" hidden="1"/>
    <col min="5388" max="5632" width="9.109375" style="322" hidden="1"/>
    <col min="5633" max="5633" width="17.88671875" style="322" hidden="1"/>
    <col min="5634" max="5634" width="14.88671875" style="322" hidden="1"/>
    <col min="5635" max="5635" width="7.5546875" style="322" hidden="1"/>
    <col min="5636" max="5636" width="11.44140625" style="322" hidden="1"/>
    <col min="5637" max="5637" width="9.6640625" style="322" hidden="1"/>
    <col min="5638" max="5639" width="9.33203125" style="322" hidden="1"/>
    <col min="5640" max="5640" width="9.88671875" style="322" hidden="1"/>
    <col min="5641" max="5641" width="8.33203125" style="322" hidden="1"/>
    <col min="5642" max="5642" width="9.44140625" style="322" hidden="1"/>
    <col min="5643" max="5643" width="7.6640625" style="322" hidden="1"/>
    <col min="5644" max="5888" width="9.109375" style="322" hidden="1"/>
    <col min="5889" max="5889" width="17.88671875" style="322" hidden="1"/>
    <col min="5890" max="5890" width="14.88671875" style="322" hidden="1"/>
    <col min="5891" max="5891" width="7.5546875" style="322" hidden="1"/>
    <col min="5892" max="5892" width="11.44140625" style="322" hidden="1"/>
    <col min="5893" max="5893" width="9.6640625" style="322" hidden="1"/>
    <col min="5894" max="5895" width="9.33203125" style="322" hidden="1"/>
    <col min="5896" max="5896" width="9.88671875" style="322" hidden="1"/>
    <col min="5897" max="5897" width="8.33203125" style="322" hidden="1"/>
    <col min="5898" max="5898" width="9.44140625" style="322" hidden="1"/>
    <col min="5899" max="5899" width="7.6640625" style="322" hidden="1"/>
    <col min="5900" max="6144" width="9.109375" style="322" hidden="1"/>
    <col min="6145" max="6145" width="17.88671875" style="322" hidden="1"/>
    <col min="6146" max="6146" width="14.88671875" style="322" hidden="1"/>
    <col min="6147" max="6147" width="7.5546875" style="322" hidden="1"/>
    <col min="6148" max="6148" width="11.44140625" style="322" hidden="1"/>
    <col min="6149" max="6149" width="9.6640625" style="322" hidden="1"/>
    <col min="6150" max="6151" width="9.33203125" style="322" hidden="1"/>
    <col min="6152" max="6152" width="9.88671875" style="322" hidden="1"/>
    <col min="6153" max="6153" width="8.33203125" style="322" hidden="1"/>
    <col min="6154" max="6154" width="9.44140625" style="322" hidden="1"/>
    <col min="6155" max="6155" width="7.6640625" style="322" hidden="1"/>
    <col min="6156" max="6400" width="9.109375" style="322" hidden="1"/>
    <col min="6401" max="6401" width="17.88671875" style="322" hidden="1"/>
    <col min="6402" max="6402" width="14.88671875" style="322" hidden="1"/>
    <col min="6403" max="6403" width="7.5546875" style="322" hidden="1"/>
    <col min="6404" max="6404" width="11.44140625" style="322" hidden="1"/>
    <col min="6405" max="6405" width="9.6640625" style="322" hidden="1"/>
    <col min="6406" max="6407" width="9.33203125" style="322" hidden="1"/>
    <col min="6408" max="6408" width="9.88671875" style="322" hidden="1"/>
    <col min="6409" max="6409" width="8.33203125" style="322" hidden="1"/>
    <col min="6410" max="6410" width="9.44140625" style="322" hidden="1"/>
    <col min="6411" max="6411" width="7.6640625" style="322" hidden="1"/>
    <col min="6412" max="6656" width="9.109375" style="322" hidden="1"/>
    <col min="6657" max="6657" width="17.88671875" style="322" hidden="1"/>
    <col min="6658" max="6658" width="14.88671875" style="322" hidden="1"/>
    <col min="6659" max="6659" width="7.5546875" style="322" hidden="1"/>
    <col min="6660" max="6660" width="11.44140625" style="322" hidden="1"/>
    <col min="6661" max="6661" width="9.6640625" style="322" hidden="1"/>
    <col min="6662" max="6663" width="9.33203125" style="322" hidden="1"/>
    <col min="6664" max="6664" width="9.88671875" style="322" hidden="1"/>
    <col min="6665" max="6665" width="8.33203125" style="322" hidden="1"/>
    <col min="6666" max="6666" width="9.44140625" style="322" hidden="1"/>
    <col min="6667" max="6667" width="7.6640625" style="322" hidden="1"/>
    <col min="6668" max="6912" width="9.109375" style="322" hidden="1"/>
    <col min="6913" max="6913" width="17.88671875" style="322" hidden="1"/>
    <col min="6914" max="6914" width="14.88671875" style="322" hidden="1"/>
    <col min="6915" max="6915" width="7.5546875" style="322" hidden="1"/>
    <col min="6916" max="6916" width="11.44140625" style="322" hidden="1"/>
    <col min="6917" max="6917" width="9.6640625" style="322" hidden="1"/>
    <col min="6918" max="6919" width="9.33203125" style="322" hidden="1"/>
    <col min="6920" max="6920" width="9.88671875" style="322" hidden="1"/>
    <col min="6921" max="6921" width="8.33203125" style="322" hidden="1"/>
    <col min="6922" max="6922" width="9.44140625" style="322" hidden="1"/>
    <col min="6923" max="6923" width="7.6640625" style="322" hidden="1"/>
    <col min="6924" max="7168" width="9.109375" style="322" hidden="1"/>
    <col min="7169" max="7169" width="17.88671875" style="322" hidden="1"/>
    <col min="7170" max="7170" width="14.88671875" style="322" hidden="1"/>
    <col min="7171" max="7171" width="7.5546875" style="322" hidden="1"/>
    <col min="7172" max="7172" width="11.44140625" style="322" hidden="1"/>
    <col min="7173" max="7173" width="9.6640625" style="322" hidden="1"/>
    <col min="7174" max="7175" width="9.33203125" style="322" hidden="1"/>
    <col min="7176" max="7176" width="9.88671875" style="322" hidden="1"/>
    <col min="7177" max="7177" width="8.33203125" style="322" hidden="1"/>
    <col min="7178" max="7178" width="9.44140625" style="322" hidden="1"/>
    <col min="7179" max="7179" width="7.6640625" style="322" hidden="1"/>
    <col min="7180" max="7424" width="9.109375" style="322" hidden="1"/>
    <col min="7425" max="7425" width="17.88671875" style="322" hidden="1"/>
    <col min="7426" max="7426" width="14.88671875" style="322" hidden="1"/>
    <col min="7427" max="7427" width="7.5546875" style="322" hidden="1"/>
    <col min="7428" max="7428" width="11.44140625" style="322" hidden="1"/>
    <col min="7429" max="7429" width="9.6640625" style="322" hidden="1"/>
    <col min="7430" max="7431" width="9.33203125" style="322" hidden="1"/>
    <col min="7432" max="7432" width="9.88671875" style="322" hidden="1"/>
    <col min="7433" max="7433" width="8.33203125" style="322" hidden="1"/>
    <col min="7434" max="7434" width="9.44140625" style="322" hidden="1"/>
    <col min="7435" max="7435" width="7.6640625" style="322" hidden="1"/>
    <col min="7436" max="7680" width="9.109375" style="322" hidden="1"/>
    <col min="7681" max="7681" width="17.88671875" style="322" hidden="1"/>
    <col min="7682" max="7682" width="14.88671875" style="322" hidden="1"/>
    <col min="7683" max="7683" width="7.5546875" style="322" hidden="1"/>
    <col min="7684" max="7684" width="11.44140625" style="322" hidden="1"/>
    <col min="7685" max="7685" width="9.6640625" style="322" hidden="1"/>
    <col min="7686" max="7687" width="9.33203125" style="322" hidden="1"/>
    <col min="7688" max="7688" width="9.88671875" style="322" hidden="1"/>
    <col min="7689" max="7689" width="8.33203125" style="322" hidden="1"/>
    <col min="7690" max="7690" width="9.44140625" style="322" hidden="1"/>
    <col min="7691" max="7691" width="7.6640625" style="322" hidden="1"/>
    <col min="7692" max="7936" width="9.109375" style="322" hidden="1"/>
    <col min="7937" max="7937" width="17.88671875" style="322" hidden="1"/>
    <col min="7938" max="7938" width="14.88671875" style="322" hidden="1"/>
    <col min="7939" max="7939" width="7.5546875" style="322" hidden="1"/>
    <col min="7940" max="7940" width="11.44140625" style="322" hidden="1"/>
    <col min="7941" max="7941" width="9.6640625" style="322" hidden="1"/>
    <col min="7942" max="7943" width="9.33203125" style="322" hidden="1"/>
    <col min="7944" max="7944" width="9.88671875" style="322" hidden="1"/>
    <col min="7945" max="7945" width="8.33203125" style="322" hidden="1"/>
    <col min="7946" max="7946" width="9.44140625" style="322" hidden="1"/>
    <col min="7947" max="7947" width="7.6640625" style="322" hidden="1"/>
    <col min="7948" max="8192" width="9.109375" style="322" hidden="1"/>
    <col min="8193" max="8193" width="17.88671875" style="322" hidden="1"/>
    <col min="8194" max="8194" width="14.88671875" style="322" hidden="1"/>
    <col min="8195" max="8195" width="7.5546875" style="322" hidden="1"/>
    <col min="8196" max="8196" width="11.44140625" style="322" hidden="1"/>
    <col min="8197" max="8197" width="9.6640625" style="322" hidden="1"/>
    <col min="8198" max="8199" width="9.33203125" style="322" hidden="1"/>
    <col min="8200" max="8200" width="9.88671875" style="322" hidden="1"/>
    <col min="8201" max="8201" width="8.33203125" style="322" hidden="1"/>
    <col min="8202" max="8202" width="9.44140625" style="322" hidden="1"/>
    <col min="8203" max="8203" width="7.6640625" style="322" hidden="1"/>
    <col min="8204" max="8448" width="9.109375" style="322" hidden="1"/>
    <col min="8449" max="8449" width="17.88671875" style="322" hidden="1"/>
    <col min="8450" max="8450" width="14.88671875" style="322" hidden="1"/>
    <col min="8451" max="8451" width="7.5546875" style="322" hidden="1"/>
    <col min="8452" max="8452" width="11.44140625" style="322" hidden="1"/>
    <col min="8453" max="8453" width="9.6640625" style="322" hidden="1"/>
    <col min="8454" max="8455" width="9.33203125" style="322" hidden="1"/>
    <col min="8456" max="8456" width="9.88671875" style="322" hidden="1"/>
    <col min="8457" max="8457" width="8.33203125" style="322" hidden="1"/>
    <col min="8458" max="8458" width="9.44140625" style="322" hidden="1"/>
    <col min="8459" max="8459" width="7.6640625" style="322" hidden="1"/>
    <col min="8460" max="8704" width="9.109375" style="322" hidden="1"/>
    <col min="8705" max="8705" width="17.88671875" style="322" hidden="1"/>
    <col min="8706" max="8706" width="14.88671875" style="322" hidden="1"/>
    <col min="8707" max="8707" width="7.5546875" style="322" hidden="1"/>
    <col min="8708" max="8708" width="11.44140625" style="322" hidden="1"/>
    <col min="8709" max="8709" width="9.6640625" style="322" hidden="1"/>
    <col min="8710" max="8711" width="9.33203125" style="322" hidden="1"/>
    <col min="8712" max="8712" width="9.88671875" style="322" hidden="1"/>
    <col min="8713" max="8713" width="8.33203125" style="322" hidden="1"/>
    <col min="8714" max="8714" width="9.44140625" style="322" hidden="1"/>
    <col min="8715" max="8715" width="7.6640625" style="322" hidden="1"/>
    <col min="8716" max="8960" width="9.109375" style="322" hidden="1"/>
    <col min="8961" max="8961" width="17.88671875" style="322" hidden="1"/>
    <col min="8962" max="8962" width="14.88671875" style="322" hidden="1"/>
    <col min="8963" max="8963" width="7.5546875" style="322" hidden="1"/>
    <col min="8964" max="8964" width="11.44140625" style="322" hidden="1"/>
    <col min="8965" max="8965" width="9.6640625" style="322" hidden="1"/>
    <col min="8966" max="8967" width="9.33203125" style="322" hidden="1"/>
    <col min="8968" max="8968" width="9.88671875" style="322" hidden="1"/>
    <col min="8969" max="8969" width="8.33203125" style="322" hidden="1"/>
    <col min="8970" max="8970" width="9.44140625" style="322" hidden="1"/>
    <col min="8971" max="8971" width="7.6640625" style="322" hidden="1"/>
    <col min="8972" max="9216" width="9.109375" style="322" hidden="1"/>
    <col min="9217" max="9217" width="17.88671875" style="322" hidden="1"/>
    <col min="9218" max="9218" width="14.88671875" style="322" hidden="1"/>
    <col min="9219" max="9219" width="7.5546875" style="322" hidden="1"/>
    <col min="9220" max="9220" width="11.44140625" style="322" hidden="1"/>
    <col min="9221" max="9221" width="9.6640625" style="322" hidden="1"/>
    <col min="9222" max="9223" width="9.33203125" style="322" hidden="1"/>
    <col min="9224" max="9224" width="9.88671875" style="322" hidden="1"/>
    <col min="9225" max="9225" width="8.33203125" style="322" hidden="1"/>
    <col min="9226" max="9226" width="9.44140625" style="322" hidden="1"/>
    <col min="9227" max="9227" width="7.6640625" style="322" hidden="1"/>
    <col min="9228" max="9472" width="9.109375" style="322" hidden="1"/>
    <col min="9473" max="9473" width="17.88671875" style="322" hidden="1"/>
    <col min="9474" max="9474" width="14.88671875" style="322" hidden="1"/>
    <col min="9475" max="9475" width="7.5546875" style="322" hidden="1"/>
    <col min="9476" max="9476" width="11.44140625" style="322" hidden="1"/>
    <col min="9477" max="9477" width="9.6640625" style="322" hidden="1"/>
    <col min="9478" max="9479" width="9.33203125" style="322" hidden="1"/>
    <col min="9480" max="9480" width="9.88671875" style="322" hidden="1"/>
    <col min="9481" max="9481" width="8.33203125" style="322" hidden="1"/>
    <col min="9482" max="9482" width="9.44140625" style="322" hidden="1"/>
    <col min="9483" max="9483" width="7.6640625" style="322" hidden="1"/>
    <col min="9484" max="9728" width="9.109375" style="322" hidden="1"/>
    <col min="9729" max="9729" width="17.88671875" style="322" hidden="1"/>
    <col min="9730" max="9730" width="14.88671875" style="322" hidden="1"/>
    <col min="9731" max="9731" width="7.5546875" style="322" hidden="1"/>
    <col min="9732" max="9732" width="11.44140625" style="322" hidden="1"/>
    <col min="9733" max="9733" width="9.6640625" style="322" hidden="1"/>
    <col min="9734" max="9735" width="9.33203125" style="322" hidden="1"/>
    <col min="9736" max="9736" width="9.88671875" style="322" hidden="1"/>
    <col min="9737" max="9737" width="8.33203125" style="322" hidden="1"/>
    <col min="9738" max="9738" width="9.44140625" style="322" hidden="1"/>
    <col min="9739" max="9739" width="7.6640625" style="322" hidden="1"/>
    <col min="9740" max="9984" width="9.109375" style="322" hidden="1"/>
    <col min="9985" max="9985" width="17.88671875" style="322" hidden="1"/>
    <col min="9986" max="9986" width="14.88671875" style="322" hidden="1"/>
    <col min="9987" max="9987" width="7.5546875" style="322" hidden="1"/>
    <col min="9988" max="9988" width="11.44140625" style="322" hidden="1"/>
    <col min="9989" max="9989" width="9.6640625" style="322" hidden="1"/>
    <col min="9990" max="9991" width="9.33203125" style="322" hidden="1"/>
    <col min="9992" max="9992" width="9.88671875" style="322" hidden="1"/>
    <col min="9993" max="9993" width="8.33203125" style="322" hidden="1"/>
    <col min="9994" max="9994" width="9.44140625" style="322" hidden="1"/>
    <col min="9995" max="9995" width="7.6640625" style="322" hidden="1"/>
    <col min="9996" max="10240" width="9.109375" style="322" hidden="1"/>
    <col min="10241" max="10241" width="17.88671875" style="322" hidden="1"/>
    <col min="10242" max="10242" width="14.88671875" style="322" hidden="1"/>
    <col min="10243" max="10243" width="7.5546875" style="322" hidden="1"/>
    <col min="10244" max="10244" width="11.44140625" style="322" hidden="1"/>
    <col min="10245" max="10245" width="9.6640625" style="322" hidden="1"/>
    <col min="10246" max="10247" width="9.33203125" style="322" hidden="1"/>
    <col min="10248" max="10248" width="9.88671875" style="322" hidden="1"/>
    <col min="10249" max="10249" width="8.33203125" style="322" hidden="1"/>
    <col min="10250" max="10250" width="9.44140625" style="322" hidden="1"/>
    <col min="10251" max="10251" width="7.6640625" style="322" hidden="1"/>
    <col min="10252" max="10496" width="9.109375" style="322" hidden="1"/>
    <col min="10497" max="10497" width="17.88671875" style="322" hidden="1"/>
    <col min="10498" max="10498" width="14.88671875" style="322" hidden="1"/>
    <col min="10499" max="10499" width="7.5546875" style="322" hidden="1"/>
    <col min="10500" max="10500" width="11.44140625" style="322" hidden="1"/>
    <col min="10501" max="10501" width="9.6640625" style="322" hidden="1"/>
    <col min="10502" max="10503" width="9.33203125" style="322" hidden="1"/>
    <col min="10504" max="10504" width="9.88671875" style="322" hidden="1"/>
    <col min="10505" max="10505" width="8.33203125" style="322" hidden="1"/>
    <col min="10506" max="10506" width="9.44140625" style="322" hidden="1"/>
    <col min="10507" max="10507" width="7.6640625" style="322" hidden="1"/>
    <col min="10508" max="10752" width="9.109375" style="322" hidden="1"/>
    <col min="10753" max="10753" width="17.88671875" style="322" hidden="1"/>
    <col min="10754" max="10754" width="14.88671875" style="322" hidden="1"/>
    <col min="10755" max="10755" width="7.5546875" style="322" hidden="1"/>
    <col min="10756" max="10756" width="11.44140625" style="322" hidden="1"/>
    <col min="10757" max="10757" width="9.6640625" style="322" hidden="1"/>
    <col min="10758" max="10759" width="9.33203125" style="322" hidden="1"/>
    <col min="10760" max="10760" width="9.88671875" style="322" hidden="1"/>
    <col min="10761" max="10761" width="8.33203125" style="322" hidden="1"/>
    <col min="10762" max="10762" width="9.44140625" style="322" hidden="1"/>
    <col min="10763" max="10763" width="7.6640625" style="322" hidden="1"/>
    <col min="10764" max="11008" width="9.109375" style="322" hidden="1"/>
    <col min="11009" max="11009" width="17.88671875" style="322" hidden="1"/>
    <col min="11010" max="11010" width="14.88671875" style="322" hidden="1"/>
    <col min="11011" max="11011" width="7.5546875" style="322" hidden="1"/>
    <col min="11012" max="11012" width="11.44140625" style="322" hidden="1"/>
    <col min="11013" max="11013" width="9.6640625" style="322" hidden="1"/>
    <col min="11014" max="11015" width="9.33203125" style="322" hidden="1"/>
    <col min="11016" max="11016" width="9.88671875" style="322" hidden="1"/>
    <col min="11017" max="11017" width="8.33203125" style="322" hidden="1"/>
    <col min="11018" max="11018" width="9.44140625" style="322" hidden="1"/>
    <col min="11019" max="11019" width="7.6640625" style="322" hidden="1"/>
    <col min="11020" max="11264" width="9.109375" style="322" hidden="1"/>
    <col min="11265" max="11265" width="17.88671875" style="322" hidden="1"/>
    <col min="11266" max="11266" width="14.88671875" style="322" hidden="1"/>
    <col min="11267" max="11267" width="7.5546875" style="322" hidden="1"/>
    <col min="11268" max="11268" width="11.44140625" style="322" hidden="1"/>
    <col min="11269" max="11269" width="9.6640625" style="322" hidden="1"/>
    <col min="11270" max="11271" width="9.33203125" style="322" hidden="1"/>
    <col min="11272" max="11272" width="9.88671875" style="322" hidden="1"/>
    <col min="11273" max="11273" width="8.33203125" style="322" hidden="1"/>
    <col min="11274" max="11274" width="9.44140625" style="322" hidden="1"/>
    <col min="11275" max="11275" width="7.6640625" style="322" hidden="1"/>
    <col min="11276" max="11520" width="9.109375" style="322" hidden="1"/>
    <col min="11521" max="11521" width="17.88671875" style="322" hidden="1"/>
    <col min="11522" max="11522" width="14.88671875" style="322" hidden="1"/>
    <col min="11523" max="11523" width="7.5546875" style="322" hidden="1"/>
    <col min="11524" max="11524" width="11.44140625" style="322" hidden="1"/>
    <col min="11525" max="11525" width="9.6640625" style="322" hidden="1"/>
    <col min="11526" max="11527" width="9.33203125" style="322" hidden="1"/>
    <col min="11528" max="11528" width="9.88671875" style="322" hidden="1"/>
    <col min="11529" max="11529" width="8.33203125" style="322" hidden="1"/>
    <col min="11530" max="11530" width="9.44140625" style="322" hidden="1"/>
    <col min="11531" max="11531" width="7.6640625" style="322" hidden="1"/>
    <col min="11532" max="11776" width="9.109375" style="322" hidden="1"/>
    <col min="11777" max="11777" width="17.88671875" style="322" hidden="1"/>
    <col min="11778" max="11778" width="14.88671875" style="322" hidden="1"/>
    <col min="11779" max="11779" width="7.5546875" style="322" hidden="1"/>
    <col min="11780" max="11780" width="11.44140625" style="322" hidden="1"/>
    <col min="11781" max="11781" width="9.6640625" style="322" hidden="1"/>
    <col min="11782" max="11783" width="9.33203125" style="322" hidden="1"/>
    <col min="11784" max="11784" width="9.88671875" style="322" hidden="1"/>
    <col min="11785" max="11785" width="8.33203125" style="322" hidden="1"/>
    <col min="11786" max="11786" width="9.44140625" style="322" hidden="1"/>
    <col min="11787" max="11787" width="7.6640625" style="322" hidden="1"/>
    <col min="11788" max="12032" width="9.109375" style="322" hidden="1"/>
    <col min="12033" max="12033" width="17.88671875" style="322" hidden="1"/>
    <col min="12034" max="12034" width="14.88671875" style="322" hidden="1"/>
    <col min="12035" max="12035" width="7.5546875" style="322" hidden="1"/>
    <col min="12036" max="12036" width="11.44140625" style="322" hidden="1"/>
    <col min="12037" max="12037" width="9.6640625" style="322" hidden="1"/>
    <col min="12038" max="12039" width="9.33203125" style="322" hidden="1"/>
    <col min="12040" max="12040" width="9.88671875" style="322" hidden="1"/>
    <col min="12041" max="12041" width="8.33203125" style="322" hidden="1"/>
    <col min="12042" max="12042" width="9.44140625" style="322" hidden="1"/>
    <col min="12043" max="12043" width="7.6640625" style="322" hidden="1"/>
    <col min="12044" max="12288" width="9.109375" style="322" hidden="1"/>
    <col min="12289" max="12289" width="17.88671875" style="322" hidden="1"/>
    <col min="12290" max="12290" width="14.88671875" style="322" hidden="1"/>
    <col min="12291" max="12291" width="7.5546875" style="322" hidden="1"/>
    <col min="12292" max="12292" width="11.44140625" style="322" hidden="1"/>
    <col min="12293" max="12293" width="9.6640625" style="322" hidden="1"/>
    <col min="12294" max="12295" width="9.33203125" style="322" hidden="1"/>
    <col min="12296" max="12296" width="9.88671875" style="322" hidden="1"/>
    <col min="12297" max="12297" width="8.33203125" style="322" hidden="1"/>
    <col min="12298" max="12298" width="9.44140625" style="322" hidden="1"/>
    <col min="12299" max="12299" width="7.6640625" style="322" hidden="1"/>
    <col min="12300" max="12544" width="9.109375" style="322" hidden="1"/>
    <col min="12545" max="12545" width="17.88671875" style="322" hidden="1"/>
    <col min="12546" max="12546" width="14.88671875" style="322" hidden="1"/>
    <col min="12547" max="12547" width="7.5546875" style="322" hidden="1"/>
    <col min="12548" max="12548" width="11.44140625" style="322" hidden="1"/>
    <col min="12549" max="12549" width="9.6640625" style="322" hidden="1"/>
    <col min="12550" max="12551" width="9.33203125" style="322" hidden="1"/>
    <col min="12552" max="12552" width="9.88671875" style="322" hidden="1"/>
    <col min="12553" max="12553" width="8.33203125" style="322" hidden="1"/>
    <col min="12554" max="12554" width="9.44140625" style="322" hidden="1"/>
    <col min="12555" max="12555" width="7.6640625" style="322" hidden="1"/>
    <col min="12556" max="12800" width="9.109375" style="322" hidden="1"/>
    <col min="12801" max="12801" width="17.88671875" style="322" hidden="1"/>
    <col min="12802" max="12802" width="14.88671875" style="322" hidden="1"/>
    <col min="12803" max="12803" width="7.5546875" style="322" hidden="1"/>
    <col min="12804" max="12804" width="11.44140625" style="322" hidden="1"/>
    <col min="12805" max="12805" width="9.6640625" style="322" hidden="1"/>
    <col min="12806" max="12807" width="9.33203125" style="322" hidden="1"/>
    <col min="12808" max="12808" width="9.88671875" style="322" hidden="1"/>
    <col min="12809" max="12809" width="8.33203125" style="322" hidden="1"/>
    <col min="12810" max="12810" width="9.44140625" style="322" hidden="1"/>
    <col min="12811" max="12811" width="7.6640625" style="322" hidden="1"/>
    <col min="12812" max="13056" width="9.109375" style="322" hidden="1"/>
    <col min="13057" max="13057" width="17.88671875" style="322" hidden="1"/>
    <col min="13058" max="13058" width="14.88671875" style="322" hidden="1"/>
    <col min="13059" max="13059" width="7.5546875" style="322" hidden="1"/>
    <col min="13060" max="13060" width="11.44140625" style="322" hidden="1"/>
    <col min="13061" max="13061" width="9.6640625" style="322" hidden="1"/>
    <col min="13062" max="13063" width="9.33203125" style="322" hidden="1"/>
    <col min="13064" max="13064" width="9.88671875" style="322" hidden="1"/>
    <col min="13065" max="13065" width="8.33203125" style="322" hidden="1"/>
    <col min="13066" max="13066" width="9.44140625" style="322" hidden="1"/>
    <col min="13067" max="13067" width="7.6640625" style="322" hidden="1"/>
    <col min="13068" max="13312" width="9.109375" style="322" hidden="1"/>
    <col min="13313" max="13313" width="17.88671875" style="322" hidden="1"/>
    <col min="13314" max="13314" width="14.88671875" style="322" hidden="1"/>
    <col min="13315" max="13315" width="7.5546875" style="322" hidden="1"/>
    <col min="13316" max="13316" width="11.44140625" style="322" hidden="1"/>
    <col min="13317" max="13317" width="9.6640625" style="322" hidden="1"/>
    <col min="13318" max="13319" width="9.33203125" style="322" hidden="1"/>
    <col min="13320" max="13320" width="9.88671875" style="322" hidden="1"/>
    <col min="13321" max="13321" width="8.33203125" style="322" hidden="1"/>
    <col min="13322" max="13322" width="9.44140625" style="322" hidden="1"/>
    <col min="13323" max="13323" width="7.6640625" style="322" hidden="1"/>
    <col min="13324" max="13568" width="9.109375" style="322" hidden="1"/>
    <col min="13569" max="13569" width="17.88671875" style="322" hidden="1"/>
    <col min="13570" max="13570" width="14.88671875" style="322" hidden="1"/>
    <col min="13571" max="13571" width="7.5546875" style="322" hidden="1"/>
    <col min="13572" max="13572" width="11.44140625" style="322" hidden="1"/>
    <col min="13573" max="13573" width="9.6640625" style="322" hidden="1"/>
    <col min="13574" max="13575" width="9.33203125" style="322" hidden="1"/>
    <col min="13576" max="13576" width="9.88671875" style="322" hidden="1"/>
    <col min="13577" max="13577" width="8.33203125" style="322" hidden="1"/>
    <col min="13578" max="13578" width="9.44140625" style="322" hidden="1"/>
    <col min="13579" max="13579" width="7.6640625" style="322" hidden="1"/>
    <col min="13580" max="13824" width="9.109375" style="322" hidden="1"/>
    <col min="13825" max="13825" width="17.88671875" style="322" hidden="1"/>
    <col min="13826" max="13826" width="14.88671875" style="322" hidden="1"/>
    <col min="13827" max="13827" width="7.5546875" style="322" hidden="1"/>
    <col min="13828" max="13828" width="11.44140625" style="322" hidden="1"/>
    <col min="13829" max="13829" width="9.6640625" style="322" hidden="1"/>
    <col min="13830" max="13831" width="9.33203125" style="322" hidden="1"/>
    <col min="13832" max="13832" width="9.88671875" style="322" hidden="1"/>
    <col min="13833" max="13833" width="8.33203125" style="322" hidden="1"/>
    <col min="13834" max="13834" width="9.44140625" style="322" hidden="1"/>
    <col min="13835" max="13835" width="7.6640625" style="322" hidden="1"/>
    <col min="13836" max="14080" width="9.109375" style="322" hidden="1"/>
    <col min="14081" max="14081" width="17.88671875" style="322" hidden="1"/>
    <col min="14082" max="14082" width="14.88671875" style="322" hidden="1"/>
    <col min="14083" max="14083" width="7.5546875" style="322" hidden="1"/>
    <col min="14084" max="14084" width="11.44140625" style="322" hidden="1"/>
    <col min="14085" max="14085" width="9.6640625" style="322" hidden="1"/>
    <col min="14086" max="14087" width="9.33203125" style="322" hidden="1"/>
    <col min="14088" max="14088" width="9.88671875" style="322" hidden="1"/>
    <col min="14089" max="14089" width="8.33203125" style="322" hidden="1"/>
    <col min="14090" max="14090" width="9.44140625" style="322" hidden="1"/>
    <col min="14091" max="14091" width="7.6640625" style="322" hidden="1"/>
    <col min="14092" max="14336" width="9.109375" style="322" hidden="1"/>
    <col min="14337" max="14337" width="17.88671875" style="322" hidden="1"/>
    <col min="14338" max="14338" width="14.88671875" style="322" hidden="1"/>
    <col min="14339" max="14339" width="7.5546875" style="322" hidden="1"/>
    <col min="14340" max="14340" width="11.44140625" style="322" hidden="1"/>
    <col min="14341" max="14341" width="9.6640625" style="322" hidden="1"/>
    <col min="14342" max="14343" width="9.33203125" style="322" hidden="1"/>
    <col min="14344" max="14344" width="9.88671875" style="322" hidden="1"/>
    <col min="14345" max="14345" width="8.33203125" style="322" hidden="1"/>
    <col min="14346" max="14346" width="9.44140625" style="322" hidden="1"/>
    <col min="14347" max="14347" width="7.6640625" style="322" hidden="1"/>
    <col min="14348" max="14592" width="9.109375" style="322" hidden="1"/>
    <col min="14593" max="14593" width="17.88671875" style="322" hidden="1"/>
    <col min="14594" max="14594" width="14.88671875" style="322" hidden="1"/>
    <col min="14595" max="14595" width="7.5546875" style="322" hidden="1"/>
    <col min="14596" max="14596" width="11.44140625" style="322" hidden="1"/>
    <col min="14597" max="14597" width="9.6640625" style="322" hidden="1"/>
    <col min="14598" max="14599" width="9.33203125" style="322" hidden="1"/>
    <col min="14600" max="14600" width="9.88671875" style="322" hidden="1"/>
    <col min="14601" max="14601" width="8.33203125" style="322" hidden="1"/>
    <col min="14602" max="14602" width="9.44140625" style="322" hidden="1"/>
    <col min="14603" max="14603" width="7.6640625" style="322" hidden="1"/>
    <col min="14604" max="14848" width="9.109375" style="322" hidden="1"/>
    <col min="14849" max="14849" width="17.88671875" style="322" hidden="1"/>
    <col min="14850" max="14850" width="14.88671875" style="322" hidden="1"/>
    <col min="14851" max="14851" width="7.5546875" style="322" hidden="1"/>
    <col min="14852" max="14852" width="11.44140625" style="322" hidden="1"/>
    <col min="14853" max="14853" width="9.6640625" style="322" hidden="1"/>
    <col min="14854" max="14855" width="9.33203125" style="322" hidden="1"/>
    <col min="14856" max="14856" width="9.88671875" style="322" hidden="1"/>
    <col min="14857" max="14857" width="8.33203125" style="322" hidden="1"/>
    <col min="14858" max="14858" width="9.44140625" style="322" hidden="1"/>
    <col min="14859" max="14859" width="7.6640625" style="322" hidden="1"/>
    <col min="14860" max="15104" width="9.109375" style="322" hidden="1"/>
    <col min="15105" max="15105" width="17.88671875" style="322" hidden="1"/>
    <col min="15106" max="15106" width="14.88671875" style="322" hidden="1"/>
    <col min="15107" max="15107" width="7.5546875" style="322" hidden="1"/>
    <col min="15108" max="15108" width="11.44140625" style="322" hidden="1"/>
    <col min="15109" max="15109" width="9.6640625" style="322" hidden="1"/>
    <col min="15110" max="15111" width="9.33203125" style="322" hidden="1"/>
    <col min="15112" max="15112" width="9.88671875" style="322" hidden="1"/>
    <col min="15113" max="15113" width="8.33203125" style="322" hidden="1"/>
    <col min="15114" max="15114" width="9.44140625" style="322" hidden="1"/>
    <col min="15115" max="15115" width="7.6640625" style="322" hidden="1"/>
    <col min="15116" max="15360" width="9.109375" style="322" hidden="1"/>
    <col min="15361" max="15361" width="17.88671875" style="322" hidden="1"/>
    <col min="15362" max="15362" width="14.88671875" style="322" hidden="1"/>
    <col min="15363" max="15363" width="7.5546875" style="322" hidden="1"/>
    <col min="15364" max="15364" width="11.44140625" style="322" hidden="1"/>
    <col min="15365" max="15365" width="9.6640625" style="322" hidden="1"/>
    <col min="15366" max="15367" width="9.33203125" style="322" hidden="1"/>
    <col min="15368" max="15368" width="9.88671875" style="322" hidden="1"/>
    <col min="15369" max="15369" width="8.33203125" style="322" hidden="1"/>
    <col min="15370" max="15370" width="9.44140625" style="322" hidden="1"/>
    <col min="15371" max="15371" width="7.6640625" style="322" hidden="1"/>
    <col min="15372" max="15616" width="9.109375" style="322" hidden="1"/>
    <col min="15617" max="15617" width="17.88671875" style="322" hidden="1"/>
    <col min="15618" max="15618" width="14.88671875" style="322" hidden="1"/>
    <col min="15619" max="15619" width="7.5546875" style="322" hidden="1"/>
    <col min="15620" max="15620" width="11.44140625" style="322" hidden="1"/>
    <col min="15621" max="15621" width="9.6640625" style="322" hidden="1"/>
    <col min="15622" max="15623" width="9.33203125" style="322" hidden="1"/>
    <col min="15624" max="15624" width="9.88671875" style="322" hidden="1"/>
    <col min="15625" max="15625" width="8.33203125" style="322" hidden="1"/>
    <col min="15626" max="15626" width="9.44140625" style="322" hidden="1"/>
    <col min="15627" max="15627" width="7.6640625" style="322" hidden="1"/>
    <col min="15628" max="15872" width="9.109375" style="322" hidden="1"/>
    <col min="15873" max="15873" width="17.88671875" style="322" hidden="1"/>
    <col min="15874" max="15874" width="14.88671875" style="322" hidden="1"/>
    <col min="15875" max="15875" width="7.5546875" style="322" hidden="1"/>
    <col min="15876" max="15876" width="11.44140625" style="322" hidden="1"/>
    <col min="15877" max="15877" width="9.6640625" style="322" hidden="1"/>
    <col min="15878" max="15879" width="9.33203125" style="322" hidden="1"/>
    <col min="15880" max="15880" width="9.88671875" style="322" hidden="1"/>
    <col min="15881" max="15881" width="8.33203125" style="322" hidden="1"/>
    <col min="15882" max="15882" width="9.44140625" style="322" hidden="1"/>
    <col min="15883" max="15883" width="7.6640625" style="322" hidden="1"/>
    <col min="15884" max="16128" width="9.109375" style="322" hidden="1"/>
    <col min="16129" max="16129" width="17.88671875" style="322" hidden="1"/>
    <col min="16130" max="16130" width="14.88671875" style="322" hidden="1"/>
    <col min="16131" max="16131" width="7.5546875" style="322" hidden="1"/>
    <col min="16132" max="16132" width="11.44140625" style="322" hidden="1"/>
    <col min="16133" max="16133" width="9.6640625" style="322" hidden="1"/>
    <col min="16134" max="16135" width="9.33203125" style="322" hidden="1"/>
    <col min="16136" max="16136" width="9.88671875" style="322" hidden="1"/>
    <col min="16137" max="16137" width="8.33203125" style="322" hidden="1"/>
    <col min="16138" max="16138" width="9.44140625" style="322" hidden="1"/>
    <col min="16139" max="16139" width="7.6640625" style="322" hidden="1"/>
    <col min="16140" max="16384" width="9.109375" style="322" hidden="1"/>
  </cols>
  <sheetData>
    <row r="1" spans="1:11" ht="16.2" thickBot="1" x14ac:dyDescent="0.35">
      <c r="A1" s="320" t="s">
        <v>280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25">
      <c r="A2" s="322" t="s">
        <v>169</v>
      </c>
      <c r="B2" s="323" t="s">
        <v>36</v>
      </c>
      <c r="C2" s="322" t="s">
        <v>281</v>
      </c>
      <c r="E2" s="323" t="s">
        <v>282</v>
      </c>
      <c r="F2" s="324" t="s">
        <v>283</v>
      </c>
      <c r="G2" s="324"/>
      <c r="H2" s="324"/>
      <c r="I2" s="325" t="s">
        <v>284</v>
      </c>
      <c r="J2" s="325"/>
      <c r="K2" s="325"/>
    </row>
    <row r="3" spans="1:11" x14ac:dyDescent="0.25">
      <c r="B3" s="326" t="s">
        <v>285</v>
      </c>
      <c r="C3" s="327" t="s">
        <v>286</v>
      </c>
      <c r="D3" s="327"/>
      <c r="E3" s="323" t="s">
        <v>287</v>
      </c>
      <c r="F3" s="328" t="s">
        <v>288</v>
      </c>
      <c r="G3" s="329"/>
      <c r="H3" s="329"/>
      <c r="I3" s="330" t="s">
        <v>289</v>
      </c>
      <c r="J3" s="330" t="s">
        <v>282</v>
      </c>
      <c r="K3" s="323" t="s">
        <v>20</v>
      </c>
    </row>
    <row r="4" spans="1:11" x14ac:dyDescent="0.25">
      <c r="A4" s="322" t="s">
        <v>290</v>
      </c>
      <c r="B4" s="331">
        <v>2019</v>
      </c>
      <c r="C4" s="323" t="s">
        <v>291</v>
      </c>
      <c r="D4" s="332" t="s">
        <v>292</v>
      </c>
      <c r="E4" s="323" t="s">
        <v>293</v>
      </c>
      <c r="F4" s="322">
        <v>2020</v>
      </c>
      <c r="G4" s="322">
        <v>2021</v>
      </c>
      <c r="H4" s="322">
        <v>2022</v>
      </c>
      <c r="I4" s="330" t="s">
        <v>294</v>
      </c>
      <c r="J4" s="330" t="s">
        <v>295</v>
      </c>
      <c r="K4" s="323" t="s">
        <v>296</v>
      </c>
    </row>
    <row r="5" spans="1:11" x14ac:dyDescent="0.25">
      <c r="A5" s="322" t="s">
        <v>170</v>
      </c>
      <c r="C5" s="323"/>
      <c r="D5" s="87" t="s">
        <v>297</v>
      </c>
      <c r="E5" s="323" t="s">
        <v>132</v>
      </c>
      <c r="I5" s="323"/>
      <c r="J5" s="330"/>
      <c r="K5" s="323" t="s">
        <v>27</v>
      </c>
    </row>
    <row r="6" spans="1:11" x14ac:dyDescent="0.25">
      <c r="C6" s="323"/>
      <c r="D6" s="87"/>
      <c r="I6" s="323"/>
      <c r="J6" s="330"/>
      <c r="K6" s="323"/>
    </row>
    <row r="7" spans="1:11" x14ac:dyDescent="0.25">
      <c r="A7" s="333"/>
      <c r="B7" s="333"/>
      <c r="C7" s="333"/>
      <c r="D7" s="333"/>
      <c r="E7" s="333"/>
      <c r="F7" s="334" t="s">
        <v>298</v>
      </c>
      <c r="G7" s="334"/>
      <c r="H7" s="333"/>
      <c r="I7" s="335"/>
      <c r="J7" s="335"/>
      <c r="K7" s="335"/>
    </row>
    <row r="8" spans="1:11" x14ac:dyDescent="0.25">
      <c r="A8" s="336" t="s">
        <v>186</v>
      </c>
      <c r="B8" s="337">
        <v>10319473</v>
      </c>
      <c r="C8" s="327"/>
      <c r="D8" s="327"/>
      <c r="E8" s="327"/>
      <c r="F8" s="337">
        <v>252.94544517922571</v>
      </c>
      <c r="G8" s="337">
        <v>102.10310235803708</v>
      </c>
      <c r="H8" s="337">
        <v>15.813635444368138</v>
      </c>
      <c r="I8" s="337">
        <v>30.323900365689255</v>
      </c>
      <c r="J8" s="337">
        <v>24.27988249621195</v>
      </c>
      <c r="K8" s="337">
        <v>52.606154865369575</v>
      </c>
    </row>
    <row r="9" spans="1:11" ht="21" customHeight="1" x14ac:dyDescent="0.25">
      <c r="A9" s="21" t="s">
        <v>187</v>
      </c>
      <c r="B9" s="338">
        <v>2374550</v>
      </c>
      <c r="C9" s="338">
        <v>-439.3882643197577</v>
      </c>
      <c r="D9" s="338">
        <v>-1230.5764851557599</v>
      </c>
      <c r="E9" s="338">
        <v>-791.18822083600219</v>
      </c>
      <c r="F9" s="338">
        <v>794</v>
      </c>
      <c r="G9" s="338">
        <v>393</v>
      </c>
      <c r="H9" s="338">
        <v>57</v>
      </c>
      <c r="I9" s="338">
        <v>0</v>
      </c>
      <c r="J9" s="338">
        <v>0</v>
      </c>
      <c r="K9" s="338">
        <v>0</v>
      </c>
    </row>
    <row r="10" spans="1:11" x14ac:dyDescent="0.25">
      <c r="A10" s="21" t="s">
        <v>188</v>
      </c>
      <c r="B10" s="338">
        <v>383044</v>
      </c>
      <c r="C10" s="338">
        <v>2507.6117356802424</v>
      </c>
      <c r="D10" s="338">
        <v>2608.4235148442403</v>
      </c>
      <c r="E10" s="338">
        <v>100.81177916399793</v>
      </c>
      <c r="F10" s="338">
        <v>0</v>
      </c>
      <c r="G10" s="338">
        <v>0</v>
      </c>
      <c r="H10" s="338">
        <v>0</v>
      </c>
      <c r="I10" s="338">
        <v>0</v>
      </c>
      <c r="J10" s="338">
        <v>0</v>
      </c>
      <c r="K10" s="338">
        <v>0</v>
      </c>
    </row>
    <row r="11" spans="1:11" x14ac:dyDescent="0.25">
      <c r="A11" s="21" t="s">
        <v>189</v>
      </c>
      <c r="B11" s="338">
        <v>297169</v>
      </c>
      <c r="C11" s="338">
        <v>5671.6117356802424</v>
      </c>
      <c r="D11" s="338">
        <v>5415.4235148442403</v>
      </c>
      <c r="E11" s="338">
        <v>-256.18822083600207</v>
      </c>
      <c r="F11" s="338">
        <v>259</v>
      </c>
      <c r="G11" s="338">
        <v>0</v>
      </c>
      <c r="H11" s="338">
        <v>0</v>
      </c>
      <c r="I11" s="338">
        <v>0</v>
      </c>
      <c r="J11" s="338">
        <v>0</v>
      </c>
      <c r="K11" s="338">
        <v>0</v>
      </c>
    </row>
    <row r="12" spans="1:11" x14ac:dyDescent="0.25">
      <c r="A12" s="21" t="s">
        <v>190</v>
      </c>
      <c r="B12" s="338">
        <v>465214</v>
      </c>
      <c r="C12" s="338">
        <v>4401.6117356802424</v>
      </c>
      <c r="D12" s="338">
        <v>4194.4235148442403</v>
      </c>
      <c r="E12" s="338">
        <v>-207.18822083600207</v>
      </c>
      <c r="F12" s="338">
        <v>210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</row>
    <row r="13" spans="1:11" x14ac:dyDescent="0.25">
      <c r="A13" s="93" t="s">
        <v>191</v>
      </c>
      <c r="B13" s="338">
        <v>363351</v>
      </c>
      <c r="C13" s="338">
        <v>3680.6117356802424</v>
      </c>
      <c r="D13" s="338">
        <v>4416.4235148442403</v>
      </c>
      <c r="E13" s="338">
        <v>735.81177916399793</v>
      </c>
      <c r="F13" s="338">
        <v>0</v>
      </c>
      <c r="G13" s="338">
        <v>0</v>
      </c>
      <c r="H13" s="338">
        <v>0</v>
      </c>
      <c r="I13" s="338">
        <v>0</v>
      </c>
      <c r="J13" s="338">
        <v>0</v>
      </c>
      <c r="K13" s="338">
        <v>0</v>
      </c>
    </row>
    <row r="14" spans="1:11" x14ac:dyDescent="0.25">
      <c r="A14" s="93" t="s">
        <v>192</v>
      </c>
      <c r="B14" s="338">
        <v>201290</v>
      </c>
      <c r="C14" s="338">
        <v>4032.6117356802424</v>
      </c>
      <c r="D14" s="338">
        <v>5009.4235148442403</v>
      </c>
      <c r="E14" s="338">
        <v>976.81177916399793</v>
      </c>
      <c r="F14" s="338">
        <v>0</v>
      </c>
      <c r="G14" s="338">
        <v>0</v>
      </c>
      <c r="H14" s="338">
        <v>0</v>
      </c>
      <c r="I14" s="338">
        <v>230</v>
      </c>
      <c r="J14" s="338">
        <v>0</v>
      </c>
      <c r="K14" s="338">
        <v>230</v>
      </c>
    </row>
    <row r="15" spans="1:11" x14ac:dyDescent="0.25">
      <c r="A15" s="21" t="s">
        <v>193</v>
      </c>
      <c r="B15" s="338">
        <v>245415</v>
      </c>
      <c r="C15" s="338">
        <v>5257.6117356802424</v>
      </c>
      <c r="D15" s="338">
        <v>6101.4235148442403</v>
      </c>
      <c r="E15" s="338">
        <v>843.81177916399793</v>
      </c>
      <c r="F15" s="338">
        <v>0</v>
      </c>
      <c r="G15" s="338">
        <v>0</v>
      </c>
      <c r="H15" s="338">
        <v>0</v>
      </c>
      <c r="I15" s="338">
        <v>0</v>
      </c>
      <c r="J15" s="338">
        <v>0</v>
      </c>
      <c r="K15" s="338">
        <v>0</v>
      </c>
    </row>
    <row r="16" spans="1:11" x14ac:dyDescent="0.25">
      <c r="A16" s="21" t="s">
        <v>299</v>
      </c>
      <c r="B16" s="338">
        <v>59636</v>
      </c>
      <c r="C16" s="338">
        <v>8119.6117356802424</v>
      </c>
      <c r="D16" s="338">
        <v>9583.4235148442403</v>
      </c>
      <c r="E16" s="338">
        <v>1463.8117791639979</v>
      </c>
      <c r="F16" s="338">
        <v>0</v>
      </c>
      <c r="G16" s="338">
        <v>0</v>
      </c>
      <c r="H16" s="338">
        <v>0</v>
      </c>
      <c r="I16" s="338">
        <v>1426</v>
      </c>
      <c r="J16" s="338">
        <v>0</v>
      </c>
      <c r="K16" s="338">
        <v>1426</v>
      </c>
    </row>
    <row r="17" spans="1:11" x14ac:dyDescent="0.25">
      <c r="A17" s="21" t="s">
        <v>195</v>
      </c>
      <c r="B17" s="338">
        <v>159748</v>
      </c>
      <c r="C17" s="338">
        <v>5765.6117356802424</v>
      </c>
      <c r="D17" s="338">
        <v>6423.4235148442403</v>
      </c>
      <c r="E17" s="338">
        <v>657.81177916399793</v>
      </c>
      <c r="F17" s="338">
        <v>0</v>
      </c>
      <c r="G17" s="338">
        <v>0</v>
      </c>
      <c r="H17" s="338">
        <v>0</v>
      </c>
      <c r="I17" s="338">
        <v>501</v>
      </c>
      <c r="J17" s="338">
        <v>0</v>
      </c>
      <c r="K17" s="338">
        <v>501</v>
      </c>
    </row>
    <row r="18" spans="1:11" x14ac:dyDescent="0.25">
      <c r="A18" s="21" t="s">
        <v>196</v>
      </c>
      <c r="B18" s="338">
        <v>1376659</v>
      </c>
      <c r="C18" s="338">
        <v>4683.6117356802424</v>
      </c>
      <c r="D18" s="338">
        <v>4485.4235148442403</v>
      </c>
      <c r="E18" s="338">
        <v>-198.18822083600207</v>
      </c>
      <c r="F18" s="338">
        <v>201</v>
      </c>
      <c r="G18" s="338">
        <v>0</v>
      </c>
      <c r="H18" s="338">
        <v>0</v>
      </c>
      <c r="I18" s="338">
        <v>0</v>
      </c>
      <c r="J18" s="338">
        <v>0</v>
      </c>
      <c r="K18" s="338">
        <v>0</v>
      </c>
    </row>
    <row r="19" spans="1:11" x14ac:dyDescent="0.25">
      <c r="A19" s="93" t="s">
        <v>197</v>
      </c>
      <c r="B19" s="338">
        <v>333202</v>
      </c>
      <c r="C19" s="338">
        <v>2828.6117356802424</v>
      </c>
      <c r="D19" s="338">
        <v>3106.4235148442403</v>
      </c>
      <c r="E19" s="338">
        <v>277.81177916399793</v>
      </c>
      <c r="F19" s="338">
        <v>0</v>
      </c>
      <c r="G19" s="338">
        <v>0</v>
      </c>
      <c r="H19" s="338">
        <v>0</v>
      </c>
      <c r="I19" s="338">
        <v>0</v>
      </c>
      <c r="J19" s="338">
        <v>0</v>
      </c>
      <c r="K19" s="338">
        <v>0</v>
      </c>
    </row>
    <row r="20" spans="1:11" x14ac:dyDescent="0.25">
      <c r="A20" s="21" t="s">
        <v>198</v>
      </c>
      <c r="B20" s="338">
        <v>1724529</v>
      </c>
      <c r="C20" s="338">
        <v>2846.6117356802424</v>
      </c>
      <c r="D20" s="338">
        <v>2833.4235148442403</v>
      </c>
      <c r="E20" s="338">
        <v>-13.188220836002074</v>
      </c>
      <c r="F20" s="338">
        <v>16</v>
      </c>
      <c r="G20" s="338">
        <v>0</v>
      </c>
      <c r="H20" s="338">
        <v>0</v>
      </c>
      <c r="I20" s="338">
        <v>0</v>
      </c>
      <c r="J20" s="338">
        <v>0</v>
      </c>
      <c r="K20" s="338">
        <v>0</v>
      </c>
    </row>
    <row r="21" spans="1:11" x14ac:dyDescent="0.25">
      <c r="A21" s="21" t="s">
        <v>199</v>
      </c>
      <c r="B21" s="338">
        <v>282342</v>
      </c>
      <c r="C21" s="338">
        <v>5540.6117356802424</v>
      </c>
      <c r="D21" s="338">
        <v>6600.4235148442403</v>
      </c>
      <c r="E21" s="338">
        <v>1059.8117791639979</v>
      </c>
      <c r="F21" s="338">
        <v>0</v>
      </c>
      <c r="G21" s="338">
        <v>0</v>
      </c>
      <c r="H21" s="338">
        <v>0</v>
      </c>
      <c r="I21" s="338">
        <v>0</v>
      </c>
      <c r="J21" s="338">
        <v>0</v>
      </c>
      <c r="K21" s="338">
        <v>0</v>
      </c>
    </row>
    <row r="22" spans="1:11" x14ac:dyDescent="0.25">
      <c r="A22" s="93" t="s">
        <v>200</v>
      </c>
      <c r="B22" s="338">
        <v>304634</v>
      </c>
      <c r="C22" s="338">
        <v>5181.6117356802424</v>
      </c>
      <c r="D22" s="338">
        <v>5135.4235148442403</v>
      </c>
      <c r="E22" s="338">
        <v>-46.188220836002074</v>
      </c>
      <c r="F22" s="338">
        <v>49</v>
      </c>
      <c r="G22" s="338">
        <v>0</v>
      </c>
      <c r="H22" s="338">
        <v>0</v>
      </c>
      <c r="I22" s="338">
        <v>0</v>
      </c>
      <c r="J22" s="338">
        <v>0</v>
      </c>
      <c r="K22" s="338">
        <v>0</v>
      </c>
    </row>
    <row r="23" spans="1:11" x14ac:dyDescent="0.25">
      <c r="A23" s="21" t="s">
        <v>201</v>
      </c>
      <c r="B23" s="338">
        <v>275634</v>
      </c>
      <c r="C23" s="338">
        <v>4636.6117356802424</v>
      </c>
      <c r="D23" s="338">
        <v>3801.4235148442403</v>
      </c>
      <c r="E23" s="338">
        <v>-835.18822083600207</v>
      </c>
      <c r="F23" s="338">
        <v>838</v>
      </c>
      <c r="G23" s="338">
        <v>437</v>
      </c>
      <c r="H23" s="338">
        <v>101</v>
      </c>
      <c r="I23" s="338">
        <v>0</v>
      </c>
      <c r="J23" s="338">
        <v>0</v>
      </c>
      <c r="K23" s="338">
        <v>0</v>
      </c>
    </row>
    <row r="24" spans="1:11" x14ac:dyDescent="0.25">
      <c r="A24" s="21" t="s">
        <v>202</v>
      </c>
      <c r="B24" s="338">
        <v>287795</v>
      </c>
      <c r="C24" s="338">
        <v>5485.6117356802424</v>
      </c>
      <c r="D24" s="338">
        <v>6541.4235148442403</v>
      </c>
      <c r="E24" s="338">
        <v>1055.8117791639979</v>
      </c>
      <c r="F24" s="338">
        <v>0</v>
      </c>
      <c r="G24" s="338">
        <v>0</v>
      </c>
      <c r="H24" s="338">
        <v>0</v>
      </c>
      <c r="I24" s="338">
        <v>0</v>
      </c>
      <c r="J24" s="338">
        <v>0</v>
      </c>
      <c r="K24" s="338">
        <v>0</v>
      </c>
    </row>
    <row r="25" spans="1:11" x14ac:dyDescent="0.25">
      <c r="A25" s="21" t="s">
        <v>203</v>
      </c>
      <c r="B25" s="338">
        <v>287333</v>
      </c>
      <c r="C25" s="338">
        <v>5713.6117356802424</v>
      </c>
      <c r="D25" s="338">
        <v>6043.4235148442403</v>
      </c>
      <c r="E25" s="338">
        <v>329.81177916399793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</row>
    <row r="26" spans="1:11" x14ac:dyDescent="0.25">
      <c r="A26" s="21" t="s">
        <v>204</v>
      </c>
      <c r="B26" s="338">
        <v>245380</v>
      </c>
      <c r="C26" s="338">
        <v>3717.6117356802424</v>
      </c>
      <c r="D26" s="338">
        <v>4396.4235148442403</v>
      </c>
      <c r="E26" s="338">
        <v>678.81177916399793</v>
      </c>
      <c r="F26" s="338">
        <v>0</v>
      </c>
      <c r="G26" s="338">
        <v>0</v>
      </c>
      <c r="H26" s="338">
        <v>0</v>
      </c>
      <c r="I26" s="338">
        <v>0</v>
      </c>
      <c r="J26" s="338">
        <v>0</v>
      </c>
      <c r="K26" s="338">
        <v>0</v>
      </c>
    </row>
    <row r="27" spans="1:11" x14ac:dyDescent="0.25">
      <c r="A27" s="93" t="s">
        <v>205</v>
      </c>
      <c r="B27" s="338">
        <v>130697</v>
      </c>
      <c r="C27" s="338">
        <v>6094.6117356802424</v>
      </c>
      <c r="D27" s="338">
        <v>7720.4235148442403</v>
      </c>
      <c r="E27" s="338">
        <v>1625.8117791639979</v>
      </c>
      <c r="F27" s="338">
        <v>0</v>
      </c>
      <c r="G27" s="338">
        <v>0</v>
      </c>
      <c r="H27" s="338">
        <v>0</v>
      </c>
      <c r="I27" s="338">
        <v>721</v>
      </c>
      <c r="J27" s="338">
        <v>63.001899999999978</v>
      </c>
      <c r="K27" s="338">
        <v>784.00189999999998</v>
      </c>
    </row>
    <row r="28" spans="1:11" x14ac:dyDescent="0.25">
      <c r="A28" s="21" t="s">
        <v>206</v>
      </c>
      <c r="B28" s="338">
        <v>271621</v>
      </c>
      <c r="C28" s="338">
        <v>3402.6117356802424</v>
      </c>
      <c r="D28" s="338">
        <v>4373.4235148442403</v>
      </c>
      <c r="E28" s="338">
        <v>970.81177916399793</v>
      </c>
      <c r="F28" s="338">
        <v>0</v>
      </c>
      <c r="G28" s="338">
        <v>0</v>
      </c>
      <c r="H28" s="338">
        <v>0</v>
      </c>
      <c r="I28" s="338">
        <v>0</v>
      </c>
      <c r="J28" s="338">
        <v>242.42869999999999</v>
      </c>
      <c r="K28" s="338">
        <v>242.42869999999999</v>
      </c>
    </row>
    <row r="29" spans="1:11" x14ac:dyDescent="0.25">
      <c r="A29" s="93" t="s">
        <v>207</v>
      </c>
      <c r="B29" s="338">
        <v>250230</v>
      </c>
      <c r="C29" s="338">
        <v>4544.6117356802424</v>
      </c>
      <c r="D29" s="338">
        <v>5477.4235148442403</v>
      </c>
      <c r="E29" s="338">
        <v>932.81177916399793</v>
      </c>
      <c r="F29" s="338">
        <v>0</v>
      </c>
      <c r="G29" s="338">
        <v>0</v>
      </c>
      <c r="H29" s="338">
        <v>0</v>
      </c>
      <c r="I29" s="338">
        <v>0</v>
      </c>
      <c r="J29" s="338">
        <v>652.12400000000002</v>
      </c>
      <c r="K29" s="338">
        <v>652.12400000000002</v>
      </c>
    </row>
    <row r="30" spans="1:11" ht="6" customHeight="1" thickBot="1" x14ac:dyDescent="0.3">
      <c r="A30" s="339"/>
      <c r="B30" s="94"/>
      <c r="C30" s="321"/>
      <c r="D30" s="321"/>
      <c r="E30" s="321"/>
      <c r="F30" s="321"/>
      <c r="G30" s="321"/>
      <c r="H30" s="321"/>
      <c r="I30" s="321"/>
      <c r="J30" s="321"/>
      <c r="K30" s="321"/>
    </row>
    <row r="31" spans="1:11" x14ac:dyDescent="0.25">
      <c r="I31" s="338"/>
      <c r="J31" s="338"/>
      <c r="K31" s="338"/>
    </row>
    <row r="32" spans="1:11" x14ac:dyDescent="0.25"/>
  </sheetData>
  <mergeCells count="3">
    <mergeCell ref="F2:H2"/>
    <mergeCell ref="I2:K2"/>
    <mergeCell ref="F3:H3"/>
  </mergeCells>
  <conditionalFormatting sqref="F8:H8">
    <cfRule type="cellIs" dxfId="3" priority="2" operator="lessThan">
      <formula>0</formula>
    </cfRule>
  </conditionalFormatting>
  <conditionalFormatting sqref="J8">
    <cfRule type="cellIs" dxfId="2" priority="4" operator="lessThan">
      <formula>0</formula>
    </cfRule>
  </conditionalFormatting>
  <conditionalFormatting sqref="I8">
    <cfRule type="cellIs" dxfId="1" priority="3" operator="lessThan">
      <formula>0</formula>
    </cfRule>
  </conditionalFormatting>
  <conditionalFormatting sqref="K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>
      <selection activeCell="A2" sqref="A2"/>
    </sheetView>
  </sheetViews>
  <sheetFormatPr defaultColWidth="0" defaultRowHeight="12.75" customHeight="1" zeroHeight="1" x14ac:dyDescent="0.25"/>
  <cols>
    <col min="1" max="1" width="4.33203125" style="210" customWidth="1"/>
    <col min="2" max="2" width="32.88671875" style="210" customWidth="1"/>
    <col min="3" max="7" width="15.6640625" style="210" customWidth="1"/>
    <col min="8" max="8" width="6.109375" style="210" customWidth="1"/>
    <col min="9" max="254" width="9.109375" style="210" hidden="1" customWidth="1"/>
    <col min="255" max="256" width="4.33203125" style="210" hidden="1" customWidth="1"/>
    <col min="257" max="257" width="32.88671875" style="210" hidden="1" customWidth="1"/>
    <col min="258" max="258" width="4.33203125" style="210" hidden="1" customWidth="1"/>
    <col min="259" max="263" width="15.6640625" style="210" hidden="1" customWidth="1"/>
    <col min="264" max="511" width="4.33203125" style="210" hidden="1"/>
    <col min="512" max="512" width="4.33203125" style="210" hidden="1" customWidth="1"/>
    <col min="513" max="513" width="32.88671875" style="210" hidden="1" customWidth="1"/>
    <col min="514" max="514" width="4.33203125" style="210" hidden="1" customWidth="1"/>
    <col min="515" max="519" width="15.6640625" style="210" hidden="1" customWidth="1"/>
    <col min="520" max="767" width="4.33203125" style="210" hidden="1"/>
    <col min="768" max="768" width="4.33203125" style="210" hidden="1" customWidth="1"/>
    <col min="769" max="769" width="32.88671875" style="210" hidden="1" customWidth="1"/>
    <col min="770" max="770" width="4.33203125" style="210" hidden="1" customWidth="1"/>
    <col min="771" max="775" width="15.6640625" style="210" hidden="1" customWidth="1"/>
    <col min="776" max="1023" width="4.33203125" style="210" hidden="1"/>
    <col min="1024" max="1024" width="4.33203125" style="210" hidden="1" customWidth="1"/>
    <col min="1025" max="1025" width="32.88671875" style="210" hidden="1" customWidth="1"/>
    <col min="1026" max="1026" width="4.33203125" style="210" hidden="1" customWidth="1"/>
    <col min="1027" max="1031" width="15.6640625" style="210" hidden="1" customWidth="1"/>
    <col min="1032" max="1279" width="4.33203125" style="210" hidden="1"/>
    <col min="1280" max="1280" width="4.33203125" style="210" hidden="1" customWidth="1"/>
    <col min="1281" max="1281" width="32.88671875" style="210" hidden="1" customWidth="1"/>
    <col min="1282" max="1282" width="4.33203125" style="210" hidden="1" customWidth="1"/>
    <col min="1283" max="1287" width="15.6640625" style="210" hidden="1" customWidth="1"/>
    <col min="1288" max="1535" width="4.33203125" style="210" hidden="1"/>
    <col min="1536" max="1536" width="4.33203125" style="210" hidden="1" customWidth="1"/>
    <col min="1537" max="1537" width="32.88671875" style="210" hidden="1" customWidth="1"/>
    <col min="1538" max="1538" width="4.33203125" style="210" hidden="1" customWidth="1"/>
    <col min="1539" max="1543" width="15.6640625" style="210" hidden="1" customWidth="1"/>
    <col min="1544" max="1791" width="4.33203125" style="210" hidden="1"/>
    <col min="1792" max="1792" width="4.33203125" style="210" hidden="1" customWidth="1"/>
    <col min="1793" max="1793" width="32.88671875" style="210" hidden="1" customWidth="1"/>
    <col min="1794" max="1794" width="4.33203125" style="210" hidden="1" customWidth="1"/>
    <col min="1795" max="1799" width="15.6640625" style="210" hidden="1" customWidth="1"/>
    <col min="1800" max="2047" width="4.33203125" style="210" hidden="1"/>
    <col min="2048" max="2048" width="4.33203125" style="210" hidden="1" customWidth="1"/>
    <col min="2049" max="2049" width="32.88671875" style="210" hidden="1" customWidth="1"/>
    <col min="2050" max="2050" width="4.33203125" style="210" hidden="1" customWidth="1"/>
    <col min="2051" max="2055" width="15.6640625" style="210" hidden="1" customWidth="1"/>
    <col min="2056" max="2303" width="4.33203125" style="210" hidden="1"/>
    <col min="2304" max="2304" width="4.33203125" style="210" hidden="1" customWidth="1"/>
    <col min="2305" max="2305" width="32.88671875" style="210" hidden="1" customWidth="1"/>
    <col min="2306" max="2306" width="4.33203125" style="210" hidden="1" customWidth="1"/>
    <col min="2307" max="2311" width="15.6640625" style="210" hidden="1" customWidth="1"/>
    <col min="2312" max="2559" width="4.33203125" style="210" hidden="1"/>
    <col min="2560" max="2560" width="4.33203125" style="210" hidden="1" customWidth="1"/>
    <col min="2561" max="2561" width="32.88671875" style="210" hidden="1" customWidth="1"/>
    <col min="2562" max="2562" width="4.33203125" style="210" hidden="1" customWidth="1"/>
    <col min="2563" max="2567" width="15.6640625" style="210" hidden="1" customWidth="1"/>
    <col min="2568" max="2815" width="4.33203125" style="210" hidden="1"/>
    <col min="2816" max="2816" width="4.33203125" style="210" hidden="1" customWidth="1"/>
    <col min="2817" max="2817" width="32.88671875" style="210" hidden="1" customWidth="1"/>
    <col min="2818" max="2818" width="4.33203125" style="210" hidden="1" customWidth="1"/>
    <col min="2819" max="2823" width="15.6640625" style="210" hidden="1" customWidth="1"/>
    <col min="2824" max="3071" width="4.33203125" style="210" hidden="1"/>
    <col min="3072" max="3072" width="4.33203125" style="210" hidden="1" customWidth="1"/>
    <col min="3073" max="3073" width="32.88671875" style="210" hidden="1" customWidth="1"/>
    <col min="3074" max="3074" width="4.33203125" style="210" hidden="1" customWidth="1"/>
    <col min="3075" max="3079" width="15.6640625" style="210" hidden="1" customWidth="1"/>
    <col min="3080" max="3327" width="4.33203125" style="210" hidden="1"/>
    <col min="3328" max="3328" width="4.33203125" style="210" hidden="1" customWidth="1"/>
    <col min="3329" max="3329" width="32.88671875" style="210" hidden="1" customWidth="1"/>
    <col min="3330" max="3330" width="4.33203125" style="210" hidden="1" customWidth="1"/>
    <col min="3331" max="3335" width="15.6640625" style="210" hidden="1" customWidth="1"/>
    <col min="3336" max="3583" width="4.33203125" style="210" hidden="1"/>
    <col min="3584" max="3584" width="4.33203125" style="210" hidden="1" customWidth="1"/>
    <col min="3585" max="3585" width="32.88671875" style="210" hidden="1" customWidth="1"/>
    <col min="3586" max="3586" width="4.33203125" style="210" hidden="1" customWidth="1"/>
    <col min="3587" max="3591" width="15.6640625" style="210" hidden="1" customWidth="1"/>
    <col min="3592" max="3839" width="4.33203125" style="210" hidden="1"/>
    <col min="3840" max="3840" width="4.33203125" style="210" hidden="1" customWidth="1"/>
    <col min="3841" max="3841" width="32.88671875" style="210" hidden="1" customWidth="1"/>
    <col min="3842" max="3842" width="4.33203125" style="210" hidden="1" customWidth="1"/>
    <col min="3843" max="3847" width="15.6640625" style="210" hidden="1" customWidth="1"/>
    <col min="3848" max="4095" width="4.33203125" style="210" hidden="1"/>
    <col min="4096" max="4096" width="4.33203125" style="210" hidden="1" customWidth="1"/>
    <col min="4097" max="4097" width="32.88671875" style="210" hidden="1" customWidth="1"/>
    <col min="4098" max="4098" width="4.33203125" style="210" hidden="1" customWidth="1"/>
    <col min="4099" max="4103" width="15.6640625" style="210" hidden="1" customWidth="1"/>
    <col min="4104" max="4351" width="4.33203125" style="210" hidden="1"/>
    <col min="4352" max="4352" width="4.33203125" style="210" hidden="1" customWidth="1"/>
    <col min="4353" max="4353" width="32.88671875" style="210" hidden="1" customWidth="1"/>
    <col min="4354" max="4354" width="4.33203125" style="210" hidden="1" customWidth="1"/>
    <col min="4355" max="4359" width="15.6640625" style="210" hidden="1" customWidth="1"/>
    <col min="4360" max="4607" width="4.33203125" style="210" hidden="1"/>
    <col min="4608" max="4608" width="4.33203125" style="210" hidden="1" customWidth="1"/>
    <col min="4609" max="4609" width="32.88671875" style="210" hidden="1" customWidth="1"/>
    <col min="4610" max="4610" width="4.33203125" style="210" hidden="1" customWidth="1"/>
    <col min="4611" max="4615" width="15.6640625" style="210" hidden="1" customWidth="1"/>
    <col min="4616" max="4863" width="4.33203125" style="210" hidden="1"/>
    <col min="4864" max="4864" width="4.33203125" style="210" hidden="1" customWidth="1"/>
    <col min="4865" max="4865" width="32.88671875" style="210" hidden="1" customWidth="1"/>
    <col min="4866" max="4866" width="4.33203125" style="210" hidden="1" customWidth="1"/>
    <col min="4867" max="4871" width="15.6640625" style="210" hidden="1" customWidth="1"/>
    <col min="4872" max="5119" width="4.33203125" style="210" hidden="1"/>
    <col min="5120" max="5120" width="4.33203125" style="210" hidden="1" customWidth="1"/>
    <col min="5121" max="5121" width="32.88671875" style="210" hidden="1" customWidth="1"/>
    <col min="5122" max="5122" width="4.33203125" style="210" hidden="1" customWidth="1"/>
    <col min="5123" max="5127" width="15.6640625" style="210" hidden="1" customWidth="1"/>
    <col min="5128" max="5375" width="4.33203125" style="210" hidden="1"/>
    <col min="5376" max="5376" width="4.33203125" style="210" hidden="1" customWidth="1"/>
    <col min="5377" max="5377" width="32.88671875" style="210" hidden="1" customWidth="1"/>
    <col min="5378" max="5378" width="4.33203125" style="210" hidden="1" customWidth="1"/>
    <col min="5379" max="5383" width="15.6640625" style="210" hidden="1" customWidth="1"/>
    <col min="5384" max="5631" width="4.33203125" style="210" hidden="1"/>
    <col min="5632" max="5632" width="4.33203125" style="210" hidden="1" customWidth="1"/>
    <col min="5633" max="5633" width="32.88671875" style="210" hidden="1" customWidth="1"/>
    <col min="5634" max="5634" width="4.33203125" style="210" hidden="1" customWidth="1"/>
    <col min="5635" max="5639" width="15.6640625" style="210" hidden="1" customWidth="1"/>
    <col min="5640" max="5887" width="4.33203125" style="210" hidden="1"/>
    <col min="5888" max="5888" width="4.33203125" style="210" hidden="1" customWidth="1"/>
    <col min="5889" max="5889" width="32.88671875" style="210" hidden="1" customWidth="1"/>
    <col min="5890" max="5890" width="4.33203125" style="210" hidden="1" customWidth="1"/>
    <col min="5891" max="5895" width="15.6640625" style="210" hidden="1" customWidth="1"/>
    <col min="5896" max="6143" width="4.33203125" style="210" hidden="1"/>
    <col min="6144" max="6144" width="4.33203125" style="210" hidden="1" customWidth="1"/>
    <col min="6145" max="6145" width="32.88671875" style="210" hidden="1" customWidth="1"/>
    <col min="6146" max="6146" width="4.33203125" style="210" hidden="1" customWidth="1"/>
    <col min="6147" max="6151" width="15.6640625" style="210" hidden="1" customWidth="1"/>
    <col min="6152" max="6399" width="4.33203125" style="210" hidden="1"/>
    <col min="6400" max="6400" width="4.33203125" style="210" hidden="1" customWidth="1"/>
    <col min="6401" max="6401" width="32.88671875" style="210" hidden="1" customWidth="1"/>
    <col min="6402" max="6402" width="4.33203125" style="210" hidden="1" customWidth="1"/>
    <col min="6403" max="6407" width="15.6640625" style="210" hidden="1" customWidth="1"/>
    <col min="6408" max="6655" width="4.33203125" style="210" hidden="1"/>
    <col min="6656" max="6656" width="4.33203125" style="210" hidden="1" customWidth="1"/>
    <col min="6657" max="6657" width="32.88671875" style="210" hidden="1" customWidth="1"/>
    <col min="6658" max="6658" width="4.33203125" style="210" hidden="1" customWidth="1"/>
    <col min="6659" max="6663" width="15.6640625" style="210" hidden="1" customWidth="1"/>
    <col min="6664" max="6911" width="4.33203125" style="210" hidden="1"/>
    <col min="6912" max="6912" width="4.33203125" style="210" hidden="1" customWidth="1"/>
    <col min="6913" max="6913" width="32.88671875" style="210" hidden="1" customWidth="1"/>
    <col min="6914" max="6914" width="4.33203125" style="210" hidden="1" customWidth="1"/>
    <col min="6915" max="6919" width="15.6640625" style="210" hidden="1" customWidth="1"/>
    <col min="6920" max="7167" width="4.33203125" style="210" hidden="1"/>
    <col min="7168" max="7168" width="4.33203125" style="210" hidden="1" customWidth="1"/>
    <col min="7169" max="7169" width="32.88671875" style="210" hidden="1" customWidth="1"/>
    <col min="7170" max="7170" width="4.33203125" style="210" hidden="1" customWidth="1"/>
    <col min="7171" max="7175" width="15.6640625" style="210" hidden="1" customWidth="1"/>
    <col min="7176" max="7423" width="4.33203125" style="210" hidden="1"/>
    <col min="7424" max="7424" width="4.33203125" style="210" hidden="1" customWidth="1"/>
    <col min="7425" max="7425" width="32.88671875" style="210" hidden="1" customWidth="1"/>
    <col min="7426" max="7426" width="4.33203125" style="210" hidden="1" customWidth="1"/>
    <col min="7427" max="7431" width="15.6640625" style="210" hidden="1" customWidth="1"/>
    <col min="7432" max="7679" width="4.33203125" style="210" hidden="1"/>
    <col min="7680" max="7680" width="4.33203125" style="210" hidden="1" customWidth="1"/>
    <col min="7681" max="7681" width="32.88671875" style="210" hidden="1" customWidth="1"/>
    <col min="7682" max="7682" width="4.33203125" style="210" hidden="1" customWidth="1"/>
    <col min="7683" max="7687" width="15.6640625" style="210" hidden="1" customWidth="1"/>
    <col min="7688" max="7935" width="4.33203125" style="210" hidden="1"/>
    <col min="7936" max="7936" width="4.33203125" style="210" hidden="1" customWidth="1"/>
    <col min="7937" max="7937" width="32.88671875" style="210" hidden="1" customWidth="1"/>
    <col min="7938" max="7938" width="4.33203125" style="210" hidden="1" customWidth="1"/>
    <col min="7939" max="7943" width="15.6640625" style="210" hidden="1" customWidth="1"/>
    <col min="7944" max="8191" width="4.33203125" style="210" hidden="1"/>
    <col min="8192" max="8192" width="4.33203125" style="210" hidden="1" customWidth="1"/>
    <col min="8193" max="8193" width="32.88671875" style="210" hidden="1" customWidth="1"/>
    <col min="8194" max="8194" width="4.33203125" style="210" hidden="1" customWidth="1"/>
    <col min="8195" max="8199" width="15.6640625" style="210" hidden="1" customWidth="1"/>
    <col min="8200" max="8447" width="4.33203125" style="210" hidden="1"/>
    <col min="8448" max="8448" width="4.33203125" style="210" hidden="1" customWidth="1"/>
    <col min="8449" max="8449" width="32.88671875" style="210" hidden="1" customWidth="1"/>
    <col min="8450" max="8450" width="4.33203125" style="210" hidden="1" customWidth="1"/>
    <col min="8451" max="8455" width="15.6640625" style="210" hidden="1" customWidth="1"/>
    <col min="8456" max="8703" width="4.33203125" style="210" hidden="1"/>
    <col min="8704" max="8704" width="4.33203125" style="210" hidden="1" customWidth="1"/>
    <col min="8705" max="8705" width="32.88671875" style="210" hidden="1" customWidth="1"/>
    <col min="8706" max="8706" width="4.33203125" style="210" hidden="1" customWidth="1"/>
    <col min="8707" max="8711" width="15.6640625" style="210" hidden="1" customWidth="1"/>
    <col min="8712" max="8959" width="4.33203125" style="210" hidden="1"/>
    <col min="8960" max="8960" width="4.33203125" style="210" hidden="1" customWidth="1"/>
    <col min="8961" max="8961" width="32.88671875" style="210" hidden="1" customWidth="1"/>
    <col min="8962" max="8962" width="4.33203125" style="210" hidden="1" customWidth="1"/>
    <col min="8963" max="8967" width="15.6640625" style="210" hidden="1" customWidth="1"/>
    <col min="8968" max="9215" width="4.33203125" style="210" hidden="1"/>
    <col min="9216" max="9216" width="4.33203125" style="210" hidden="1" customWidth="1"/>
    <col min="9217" max="9217" width="32.88671875" style="210" hidden="1" customWidth="1"/>
    <col min="9218" max="9218" width="4.33203125" style="210" hidden="1" customWidth="1"/>
    <col min="9219" max="9223" width="15.6640625" style="210" hidden="1" customWidth="1"/>
    <col min="9224" max="9471" width="4.33203125" style="210" hidden="1"/>
    <col min="9472" max="9472" width="4.33203125" style="210" hidden="1" customWidth="1"/>
    <col min="9473" max="9473" width="32.88671875" style="210" hidden="1" customWidth="1"/>
    <col min="9474" max="9474" width="4.33203125" style="210" hidden="1" customWidth="1"/>
    <col min="9475" max="9479" width="15.6640625" style="210" hidden="1" customWidth="1"/>
    <col min="9480" max="9727" width="4.33203125" style="210" hidden="1"/>
    <col min="9728" max="9728" width="4.33203125" style="210" hidden="1" customWidth="1"/>
    <col min="9729" max="9729" width="32.88671875" style="210" hidden="1" customWidth="1"/>
    <col min="9730" max="9730" width="4.33203125" style="210" hidden="1" customWidth="1"/>
    <col min="9731" max="9735" width="15.6640625" style="210" hidden="1" customWidth="1"/>
    <col min="9736" max="9983" width="4.33203125" style="210" hidden="1"/>
    <col min="9984" max="9984" width="4.33203125" style="210" hidden="1" customWidth="1"/>
    <col min="9985" max="9985" width="32.88671875" style="210" hidden="1" customWidth="1"/>
    <col min="9986" max="9986" width="4.33203125" style="210" hidden="1" customWidth="1"/>
    <col min="9987" max="9991" width="15.6640625" style="210" hidden="1" customWidth="1"/>
    <col min="9992" max="10239" width="4.33203125" style="210" hidden="1"/>
    <col min="10240" max="10240" width="4.33203125" style="210" hidden="1" customWidth="1"/>
    <col min="10241" max="10241" width="32.88671875" style="210" hidden="1" customWidth="1"/>
    <col min="10242" max="10242" width="4.33203125" style="210" hidden="1" customWidth="1"/>
    <col min="10243" max="10247" width="15.6640625" style="210" hidden="1" customWidth="1"/>
    <col min="10248" max="10495" width="4.33203125" style="210" hidden="1"/>
    <col min="10496" max="10496" width="4.33203125" style="210" hidden="1" customWidth="1"/>
    <col min="10497" max="10497" width="32.88671875" style="210" hidden="1" customWidth="1"/>
    <col min="10498" max="10498" width="4.33203125" style="210" hidden="1" customWidth="1"/>
    <col min="10499" max="10503" width="15.6640625" style="210" hidden="1" customWidth="1"/>
    <col min="10504" max="10751" width="4.33203125" style="210" hidden="1"/>
    <col min="10752" max="10752" width="4.33203125" style="210" hidden="1" customWidth="1"/>
    <col min="10753" max="10753" width="32.88671875" style="210" hidden="1" customWidth="1"/>
    <col min="10754" max="10754" width="4.33203125" style="210" hidden="1" customWidth="1"/>
    <col min="10755" max="10759" width="15.6640625" style="210" hidden="1" customWidth="1"/>
    <col min="10760" max="11007" width="4.33203125" style="210" hidden="1"/>
    <col min="11008" max="11008" width="4.33203125" style="210" hidden="1" customWidth="1"/>
    <col min="11009" max="11009" width="32.88671875" style="210" hidden="1" customWidth="1"/>
    <col min="11010" max="11010" width="4.33203125" style="210" hidden="1" customWidth="1"/>
    <col min="11011" max="11015" width="15.6640625" style="210" hidden="1" customWidth="1"/>
    <col min="11016" max="11263" width="4.33203125" style="210" hidden="1"/>
    <col min="11264" max="11264" width="4.33203125" style="210" hidden="1" customWidth="1"/>
    <col min="11265" max="11265" width="32.88671875" style="210" hidden="1" customWidth="1"/>
    <col min="11266" max="11266" width="4.33203125" style="210" hidden="1" customWidth="1"/>
    <col min="11267" max="11271" width="15.6640625" style="210" hidden="1" customWidth="1"/>
    <col min="11272" max="11519" width="4.33203125" style="210" hidden="1"/>
    <col min="11520" max="11520" width="4.33203125" style="210" hidden="1" customWidth="1"/>
    <col min="11521" max="11521" width="32.88671875" style="210" hidden="1" customWidth="1"/>
    <col min="11522" max="11522" width="4.33203125" style="210" hidden="1" customWidth="1"/>
    <col min="11523" max="11527" width="15.6640625" style="210" hidden="1" customWidth="1"/>
    <col min="11528" max="11775" width="4.33203125" style="210" hidden="1"/>
    <col min="11776" max="11776" width="4.33203125" style="210" hidden="1" customWidth="1"/>
    <col min="11777" max="11777" width="32.88671875" style="210" hidden="1" customWidth="1"/>
    <col min="11778" max="11778" width="4.33203125" style="210" hidden="1" customWidth="1"/>
    <col min="11779" max="11783" width="15.6640625" style="210" hidden="1" customWidth="1"/>
    <col min="11784" max="12031" width="4.33203125" style="210" hidden="1"/>
    <col min="12032" max="12032" width="4.33203125" style="210" hidden="1" customWidth="1"/>
    <col min="12033" max="12033" width="32.88671875" style="210" hidden="1" customWidth="1"/>
    <col min="12034" max="12034" width="4.33203125" style="210" hidden="1" customWidth="1"/>
    <col min="12035" max="12039" width="15.6640625" style="210" hidden="1" customWidth="1"/>
    <col min="12040" max="12287" width="4.33203125" style="210" hidden="1"/>
    <col min="12288" max="12288" width="4.33203125" style="210" hidden="1" customWidth="1"/>
    <col min="12289" max="12289" width="32.88671875" style="210" hidden="1" customWidth="1"/>
    <col min="12290" max="12290" width="4.33203125" style="210" hidden="1" customWidth="1"/>
    <col min="12291" max="12295" width="15.6640625" style="210" hidden="1" customWidth="1"/>
    <col min="12296" max="12543" width="4.33203125" style="210" hidden="1"/>
    <col min="12544" max="12544" width="4.33203125" style="210" hidden="1" customWidth="1"/>
    <col min="12545" max="12545" width="32.88671875" style="210" hidden="1" customWidth="1"/>
    <col min="12546" max="12546" width="4.33203125" style="210" hidden="1" customWidth="1"/>
    <col min="12547" max="12551" width="15.6640625" style="210" hidden="1" customWidth="1"/>
    <col min="12552" max="12799" width="4.33203125" style="210" hidden="1"/>
    <col min="12800" max="12800" width="4.33203125" style="210" hidden="1" customWidth="1"/>
    <col min="12801" max="12801" width="32.88671875" style="210" hidden="1" customWidth="1"/>
    <col min="12802" max="12802" width="4.33203125" style="210" hidden="1" customWidth="1"/>
    <col min="12803" max="12807" width="15.6640625" style="210" hidden="1" customWidth="1"/>
    <col min="12808" max="13055" width="4.33203125" style="210" hidden="1"/>
    <col min="13056" max="13056" width="4.33203125" style="210" hidden="1" customWidth="1"/>
    <col min="13057" max="13057" width="32.88671875" style="210" hidden="1" customWidth="1"/>
    <col min="13058" max="13058" width="4.33203125" style="210" hidden="1" customWidth="1"/>
    <col min="13059" max="13063" width="15.6640625" style="210" hidden="1" customWidth="1"/>
    <col min="13064" max="13311" width="4.33203125" style="210" hidden="1"/>
    <col min="13312" max="13312" width="4.33203125" style="210" hidden="1" customWidth="1"/>
    <col min="13313" max="13313" width="32.88671875" style="210" hidden="1" customWidth="1"/>
    <col min="13314" max="13314" width="4.33203125" style="210" hidden="1" customWidth="1"/>
    <col min="13315" max="13319" width="15.6640625" style="210" hidden="1" customWidth="1"/>
    <col min="13320" max="13567" width="4.33203125" style="210" hidden="1"/>
    <col min="13568" max="13568" width="4.33203125" style="210" hidden="1" customWidth="1"/>
    <col min="13569" max="13569" width="32.88671875" style="210" hidden="1" customWidth="1"/>
    <col min="13570" max="13570" width="4.33203125" style="210" hidden="1" customWidth="1"/>
    <col min="13571" max="13575" width="15.6640625" style="210" hidden="1" customWidth="1"/>
    <col min="13576" max="13823" width="4.33203125" style="210" hidden="1"/>
    <col min="13824" max="13824" width="4.33203125" style="210" hidden="1" customWidth="1"/>
    <col min="13825" max="13825" width="32.88671875" style="210" hidden="1" customWidth="1"/>
    <col min="13826" max="13826" width="4.33203125" style="210" hidden="1" customWidth="1"/>
    <col min="13827" max="13831" width="15.6640625" style="210" hidden="1" customWidth="1"/>
    <col min="13832" max="14079" width="4.33203125" style="210" hidden="1"/>
    <col min="14080" max="14080" width="4.33203125" style="210" hidden="1" customWidth="1"/>
    <col min="14081" max="14081" width="32.88671875" style="210" hidden="1" customWidth="1"/>
    <col min="14082" max="14082" width="4.33203125" style="210" hidden="1" customWidth="1"/>
    <col min="14083" max="14087" width="15.6640625" style="210" hidden="1" customWidth="1"/>
    <col min="14088" max="14335" width="4.33203125" style="210" hidden="1"/>
    <col min="14336" max="14336" width="4.33203125" style="210" hidden="1" customWidth="1"/>
    <col min="14337" max="14337" width="32.88671875" style="210" hidden="1" customWidth="1"/>
    <col min="14338" max="14338" width="4.33203125" style="210" hidden="1" customWidth="1"/>
    <col min="14339" max="14343" width="15.6640625" style="210" hidden="1" customWidth="1"/>
    <col min="14344" max="14591" width="4.33203125" style="210" hidden="1"/>
    <col min="14592" max="14592" width="4.33203125" style="210" hidden="1" customWidth="1"/>
    <col min="14593" max="14593" width="32.88671875" style="210" hidden="1" customWidth="1"/>
    <col min="14594" max="14594" width="4.33203125" style="210" hidden="1" customWidth="1"/>
    <col min="14595" max="14599" width="15.6640625" style="210" hidden="1" customWidth="1"/>
    <col min="14600" max="14847" width="4.33203125" style="210" hidden="1"/>
    <col min="14848" max="14848" width="4.33203125" style="210" hidden="1" customWidth="1"/>
    <col min="14849" max="14849" width="32.88671875" style="210" hidden="1" customWidth="1"/>
    <col min="14850" max="14850" width="4.33203125" style="210" hidden="1" customWidth="1"/>
    <col min="14851" max="14855" width="15.6640625" style="210" hidden="1" customWidth="1"/>
    <col min="14856" max="15103" width="4.33203125" style="210" hidden="1"/>
    <col min="15104" max="15104" width="4.33203125" style="210" hidden="1" customWidth="1"/>
    <col min="15105" max="15105" width="32.88671875" style="210" hidden="1" customWidth="1"/>
    <col min="15106" max="15106" width="4.33203125" style="210" hidden="1" customWidth="1"/>
    <col min="15107" max="15111" width="15.6640625" style="210" hidden="1" customWidth="1"/>
    <col min="15112" max="15359" width="4.33203125" style="210" hidden="1"/>
    <col min="15360" max="15360" width="4.33203125" style="210" hidden="1" customWidth="1"/>
    <col min="15361" max="15361" width="32.88671875" style="210" hidden="1" customWidth="1"/>
    <col min="15362" max="15362" width="4.33203125" style="210" hidden="1" customWidth="1"/>
    <col min="15363" max="15367" width="15.6640625" style="210" hidden="1" customWidth="1"/>
    <col min="15368" max="15615" width="4.33203125" style="210" hidden="1"/>
    <col min="15616" max="15616" width="4.33203125" style="210" hidden="1" customWidth="1"/>
    <col min="15617" max="15617" width="32.88671875" style="210" hidden="1" customWidth="1"/>
    <col min="15618" max="15618" width="4.33203125" style="210" hidden="1" customWidth="1"/>
    <col min="15619" max="15623" width="15.6640625" style="210" hidden="1" customWidth="1"/>
    <col min="15624" max="15871" width="4.33203125" style="210" hidden="1"/>
    <col min="15872" max="15872" width="4.33203125" style="210" hidden="1" customWidth="1"/>
    <col min="15873" max="15873" width="32.88671875" style="210" hidden="1" customWidth="1"/>
    <col min="15874" max="15874" width="4.33203125" style="210" hidden="1" customWidth="1"/>
    <col min="15875" max="15879" width="15.6640625" style="210" hidden="1" customWidth="1"/>
    <col min="15880" max="16127" width="4.33203125" style="210" hidden="1"/>
    <col min="16128" max="16128" width="4.33203125" style="210" hidden="1" customWidth="1"/>
    <col min="16129" max="16129" width="32.88671875" style="210" hidden="1" customWidth="1"/>
    <col min="16130" max="16130" width="4.33203125" style="210" hidden="1" customWidth="1"/>
    <col min="16131" max="16135" width="15.6640625" style="210" hidden="1" customWidth="1"/>
    <col min="16136" max="16136" width="15.6640625" style="210" hidden="1"/>
    <col min="16137" max="16384" width="4.33203125" style="210" hidden="1"/>
  </cols>
  <sheetData>
    <row r="1" spans="1:92" ht="25.5" customHeight="1" thickBot="1" x14ac:dyDescent="0.35">
      <c r="A1" s="209" t="s">
        <v>217</v>
      </c>
    </row>
    <row r="2" spans="1:92" ht="13.2" x14ac:dyDescent="0.25">
      <c r="A2" s="211"/>
      <c r="B2" s="211"/>
      <c r="C2" s="310" t="s">
        <v>218</v>
      </c>
      <c r="D2" s="310"/>
      <c r="E2" s="310"/>
      <c r="F2" s="310"/>
      <c r="G2" s="310"/>
    </row>
    <row r="3" spans="1:92" ht="13.2" x14ac:dyDescent="0.25">
      <c r="A3" s="212"/>
      <c r="B3" s="212"/>
      <c r="C3" s="213">
        <v>2017</v>
      </c>
      <c r="D3" s="213">
        <v>2018</v>
      </c>
      <c r="E3" s="213">
        <v>2019</v>
      </c>
      <c r="F3" s="213">
        <v>2020</v>
      </c>
      <c r="G3" s="213">
        <v>2021</v>
      </c>
    </row>
    <row r="4" spans="1:92" ht="30" customHeight="1" x14ac:dyDescent="0.25">
      <c r="A4" s="214" t="s">
        <v>219</v>
      </c>
      <c r="B4" s="214" t="s">
        <v>220</v>
      </c>
      <c r="C4" s="215">
        <v>27650030000</v>
      </c>
      <c r="D4" s="215">
        <v>29469521000</v>
      </c>
      <c r="E4" s="215">
        <v>31950436000</v>
      </c>
      <c r="F4" s="215">
        <v>34656524000</v>
      </c>
      <c r="G4" s="216">
        <v>43108136000</v>
      </c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</row>
    <row r="5" spans="1:92" ht="13.5" customHeight="1" x14ac:dyDescent="0.25">
      <c r="B5" s="214" t="s">
        <v>221</v>
      </c>
      <c r="C5" s="215">
        <v>32087136793</v>
      </c>
      <c r="D5" s="215">
        <v>33076332666</v>
      </c>
      <c r="E5" s="215">
        <v>34558579738</v>
      </c>
      <c r="F5" s="215">
        <v>35483161416</v>
      </c>
      <c r="G5" s="216">
        <v>36285554485</v>
      </c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</row>
    <row r="6" spans="1:92" ht="13.5" customHeight="1" x14ac:dyDescent="0.25">
      <c r="B6" s="214" t="s">
        <v>222</v>
      </c>
      <c r="C6" s="215">
        <v>-1143376055</v>
      </c>
      <c r="D6" s="215">
        <v>-1151708500</v>
      </c>
      <c r="E6" s="215">
        <v>-1174499280</v>
      </c>
      <c r="F6" s="215">
        <v>-1488842850</v>
      </c>
      <c r="G6" s="216">
        <v>-1951742256</v>
      </c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</row>
    <row r="7" spans="1:92" ht="13.5" customHeight="1" x14ac:dyDescent="0.25">
      <c r="A7" s="214"/>
      <c r="B7" s="214" t="s">
        <v>223</v>
      </c>
      <c r="C7" s="215">
        <v>2142689792</v>
      </c>
      <c r="D7" s="215">
        <v>2265872740</v>
      </c>
      <c r="E7" s="215">
        <v>2328606716</v>
      </c>
      <c r="F7" s="215">
        <v>3468000843</v>
      </c>
      <c r="G7" s="216">
        <v>3718327365</v>
      </c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</row>
    <row r="8" spans="1:92" ht="13.5" customHeight="1" x14ac:dyDescent="0.25">
      <c r="A8" s="214"/>
      <c r="B8" s="214" t="s">
        <v>224</v>
      </c>
      <c r="C8" s="215">
        <v>-2148394678</v>
      </c>
      <c r="D8" s="215">
        <v>-2275552651</v>
      </c>
      <c r="E8" s="215">
        <v>-2334494165</v>
      </c>
      <c r="F8" s="215">
        <v>-3494921408</v>
      </c>
      <c r="G8" s="216">
        <v>-3739318154</v>
      </c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</row>
    <row r="9" spans="1:92" ht="13.5" customHeight="1" x14ac:dyDescent="0.25">
      <c r="A9" s="214"/>
      <c r="B9" s="214" t="s">
        <v>225</v>
      </c>
      <c r="C9" s="215">
        <v>534116739</v>
      </c>
      <c r="D9" s="215">
        <v>538965802</v>
      </c>
      <c r="E9" s="215">
        <v>540745064</v>
      </c>
      <c r="F9" s="215">
        <v>542720074</v>
      </c>
      <c r="G9" s="216">
        <v>543565401</v>
      </c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</row>
    <row r="10" spans="1:92" ht="13.5" customHeight="1" x14ac:dyDescent="0.25">
      <c r="A10" s="214"/>
      <c r="B10" s="214" t="s">
        <v>226</v>
      </c>
      <c r="C10" s="215">
        <v>143291700</v>
      </c>
      <c r="D10" s="215">
        <v>75922674</v>
      </c>
      <c r="E10" s="215">
        <v>7018804</v>
      </c>
      <c r="F10" s="215">
        <v>2610263692</v>
      </c>
      <c r="G10" s="216">
        <v>1061142149</v>
      </c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</row>
    <row r="11" spans="1:92" ht="21" customHeight="1" x14ac:dyDescent="0.25">
      <c r="A11" s="214" t="s">
        <v>227</v>
      </c>
      <c r="B11" s="214" t="s">
        <v>228</v>
      </c>
      <c r="C11" s="215">
        <v>31615464291</v>
      </c>
      <c r="D11" s="215">
        <v>32529832731</v>
      </c>
      <c r="E11" s="215">
        <v>33925956877</v>
      </c>
      <c r="F11" s="215">
        <v>37120381767</v>
      </c>
      <c r="G11" s="216">
        <v>35917528990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</row>
    <row r="12" spans="1:92" ht="21" customHeight="1" x14ac:dyDescent="0.25">
      <c r="A12" s="214" t="s">
        <v>229</v>
      </c>
      <c r="B12" s="214" t="s">
        <v>230</v>
      </c>
      <c r="C12" s="215">
        <v>-3965434291</v>
      </c>
      <c r="D12" s="215">
        <v>-3060311731</v>
      </c>
      <c r="E12" s="215">
        <v>-1975520877</v>
      </c>
      <c r="F12" s="215">
        <v>-2463857767</v>
      </c>
      <c r="G12" s="216">
        <v>7190607010</v>
      </c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</row>
    <row r="13" spans="1:92" ht="21.75" customHeight="1" x14ac:dyDescent="0.25">
      <c r="A13" s="214" t="s">
        <v>231</v>
      </c>
      <c r="B13" s="217" t="s">
        <v>232</v>
      </c>
      <c r="C13" s="215">
        <v>9967637</v>
      </c>
      <c r="D13" s="215">
        <v>10104036</v>
      </c>
      <c r="E13" s="215">
        <v>10215309</v>
      </c>
      <c r="F13" s="215">
        <v>10319473</v>
      </c>
      <c r="G13" s="216">
        <v>10378483</v>
      </c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</row>
    <row r="14" spans="1:92" ht="19.5" customHeight="1" x14ac:dyDescent="0.25">
      <c r="A14" s="218" t="s">
        <v>233</v>
      </c>
      <c r="B14" s="218" t="s">
        <v>234</v>
      </c>
      <c r="C14" s="219">
        <v>-397.83092933661209</v>
      </c>
      <c r="D14" s="219">
        <v>-302.88012938592061</v>
      </c>
      <c r="E14" s="219">
        <v>-193.38826431975772</v>
      </c>
      <c r="F14" s="219">
        <v>-238.7581000502642</v>
      </c>
      <c r="G14" s="220">
        <v>692.83796196419075</v>
      </c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</row>
    <row r="15" spans="1:92" ht="24" customHeight="1" x14ac:dyDescent="0.25">
      <c r="A15" s="221" t="s">
        <v>235</v>
      </c>
      <c r="B15" s="214"/>
      <c r="C15" s="214"/>
      <c r="D15" s="214"/>
      <c r="E15" s="214"/>
      <c r="F15" s="214"/>
      <c r="G15" s="222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</row>
    <row r="16" spans="1:92" ht="12.75" customHeight="1" x14ac:dyDescent="0.25">
      <c r="A16" s="214" t="s">
        <v>236</v>
      </c>
      <c r="B16" s="214"/>
      <c r="C16" s="215">
        <v>34229826585</v>
      </c>
      <c r="D16" s="215">
        <v>35342205406</v>
      </c>
      <c r="E16" s="215">
        <v>36887186454</v>
      </c>
      <c r="F16" s="215">
        <v>38951162259</v>
      </c>
      <c r="G16" s="216">
        <v>40003881850</v>
      </c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</row>
    <row r="17" spans="1:92" ht="12.75" customHeight="1" x14ac:dyDescent="0.25">
      <c r="A17" s="214" t="s">
        <v>237</v>
      </c>
      <c r="B17" s="214"/>
      <c r="C17" s="215">
        <v>-3291770733</v>
      </c>
      <c r="D17" s="215">
        <v>-3427261151</v>
      </c>
      <c r="E17" s="215">
        <v>-3508993445</v>
      </c>
      <c r="F17" s="215">
        <v>-4983764258</v>
      </c>
      <c r="G17" s="216">
        <v>-5691060410</v>
      </c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</row>
    <row r="18" spans="1:92" ht="12.75" customHeight="1" x14ac:dyDescent="0.25">
      <c r="A18" s="214" t="s">
        <v>238</v>
      </c>
      <c r="B18" s="214"/>
      <c r="C18" s="215">
        <v>534116739</v>
      </c>
      <c r="D18" s="215">
        <v>538965802</v>
      </c>
      <c r="E18" s="215">
        <v>540745064</v>
      </c>
      <c r="F18" s="215">
        <v>542720074</v>
      </c>
      <c r="G18" s="216">
        <v>543565401</v>
      </c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</row>
    <row r="19" spans="1:92" ht="12.75" customHeight="1" x14ac:dyDescent="0.25">
      <c r="A19" s="214" t="s">
        <v>239</v>
      </c>
      <c r="B19" s="214"/>
      <c r="C19" s="215">
        <v>143291700</v>
      </c>
      <c r="D19" s="215">
        <v>75922674</v>
      </c>
      <c r="E19" s="215">
        <v>7018804</v>
      </c>
      <c r="F19" s="215">
        <v>2610263692</v>
      </c>
      <c r="G19" s="216">
        <v>1061142149</v>
      </c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</row>
    <row r="20" spans="1:92" s="224" customFormat="1" ht="12.75" customHeight="1" x14ac:dyDescent="0.25">
      <c r="A20" s="214" t="s">
        <v>211</v>
      </c>
      <c r="B20" s="214"/>
      <c r="C20" s="215">
        <v>-3965434293</v>
      </c>
      <c r="D20" s="215">
        <v>-3060311730</v>
      </c>
      <c r="E20" s="215">
        <v>-1975520878</v>
      </c>
      <c r="F20" s="215">
        <v>-2463857765</v>
      </c>
      <c r="G20" s="216">
        <v>7190607011</v>
      </c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3"/>
      <c r="CD20" s="223"/>
      <c r="CE20" s="223"/>
      <c r="CF20" s="223"/>
      <c r="CG20" s="223"/>
      <c r="CH20" s="223"/>
      <c r="CI20" s="223"/>
      <c r="CJ20" s="223"/>
      <c r="CK20" s="223"/>
      <c r="CL20" s="223"/>
      <c r="CM20" s="223"/>
      <c r="CN20" s="223"/>
    </row>
    <row r="21" spans="1:92" ht="21" customHeight="1" thickBot="1" x14ac:dyDescent="0.3">
      <c r="A21" s="225" t="s">
        <v>240</v>
      </c>
      <c r="B21" s="226"/>
      <c r="C21" s="227">
        <v>27650029998</v>
      </c>
      <c r="D21" s="227">
        <v>29469521001</v>
      </c>
      <c r="E21" s="227">
        <v>31950435999</v>
      </c>
      <c r="F21" s="227">
        <v>34656524002</v>
      </c>
      <c r="G21" s="228">
        <v>43108136001</v>
      </c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</row>
    <row r="22" spans="1:92" ht="10.5" customHeight="1" x14ac:dyDescent="0.25">
      <c r="A22" s="229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</row>
    <row r="23" spans="1:92" ht="15.6" x14ac:dyDescent="0.25">
      <c r="A23" s="230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</row>
    <row r="24" spans="1:92" ht="13.2" x14ac:dyDescent="0.25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</row>
    <row r="25" spans="1:92" ht="13.2" x14ac:dyDescent="0.25">
      <c r="A25" s="231"/>
      <c r="B25" s="232"/>
      <c r="C25" s="233"/>
      <c r="D25" s="233"/>
      <c r="E25" s="233"/>
      <c r="F25" s="233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</row>
    <row r="26" spans="1:92" ht="21" hidden="1" customHeight="1" x14ac:dyDescent="0.3">
      <c r="A26" s="231"/>
      <c r="B26" s="232"/>
      <c r="C26" s="234"/>
      <c r="D26" s="234"/>
      <c r="E26" s="234"/>
      <c r="F26" s="23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</row>
    <row r="27" spans="1:92" ht="13.5" hidden="1" customHeight="1" x14ac:dyDescent="0.25">
      <c r="A27" s="235"/>
      <c r="B27" s="232"/>
      <c r="C27" s="236"/>
      <c r="D27" s="236"/>
      <c r="E27" s="236"/>
      <c r="F27" s="236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</row>
    <row r="28" spans="1:92" ht="12.75" hidden="1" customHeight="1" x14ac:dyDescent="0.25">
      <c r="A28" s="232"/>
      <c r="B28" s="232"/>
      <c r="C28" s="237"/>
      <c r="D28" s="237"/>
      <c r="E28" s="237"/>
      <c r="F28" s="237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</row>
    <row r="29" spans="1:92" ht="24.9" hidden="1" customHeight="1" x14ac:dyDescent="0.25">
      <c r="A29" s="232"/>
      <c r="B29" s="232"/>
      <c r="C29" s="237"/>
      <c r="D29" s="237"/>
      <c r="E29" s="237"/>
      <c r="F29" s="237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</row>
    <row r="30" spans="1:92" ht="18" hidden="1" customHeight="1" x14ac:dyDescent="0.25">
      <c r="A30" s="232"/>
      <c r="B30" s="232"/>
      <c r="C30" s="237"/>
      <c r="D30" s="237"/>
      <c r="E30" s="237"/>
      <c r="F30" s="237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</row>
    <row r="31" spans="1:92" ht="18" hidden="1" customHeight="1" x14ac:dyDescent="0.25">
      <c r="A31" s="232"/>
      <c r="B31" s="232"/>
      <c r="C31" s="237"/>
      <c r="D31" s="237"/>
      <c r="E31" s="237"/>
      <c r="F31" s="237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</row>
    <row r="32" spans="1:92" ht="18" hidden="1" customHeight="1" x14ac:dyDescent="0.25">
      <c r="A32" s="232"/>
      <c r="B32" s="232"/>
      <c r="C32" s="237"/>
      <c r="D32" s="237"/>
      <c r="E32" s="237"/>
      <c r="F32" s="237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</row>
    <row r="33" spans="1:92" ht="18" hidden="1" customHeight="1" x14ac:dyDescent="0.25">
      <c r="A33" s="238"/>
      <c r="B33" s="232"/>
      <c r="C33" s="239"/>
      <c r="D33" s="239"/>
      <c r="E33" s="239"/>
      <c r="F33" s="239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</row>
    <row r="34" spans="1:92" ht="18" hidden="1" customHeight="1" x14ac:dyDescent="0.25">
      <c r="A34" s="232"/>
      <c r="B34" s="232"/>
      <c r="C34" s="232"/>
      <c r="D34" s="232"/>
      <c r="E34" s="232"/>
      <c r="F34" s="232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</row>
    <row r="35" spans="1:92" ht="21" hidden="1" customHeight="1" x14ac:dyDescent="0.25">
      <c r="A35" s="232"/>
      <c r="B35" s="232"/>
      <c r="C35" s="240"/>
      <c r="D35" s="240"/>
      <c r="E35" s="240"/>
      <c r="F35" s="240"/>
    </row>
    <row r="36" spans="1:92" ht="6.75" hidden="1" customHeight="1" x14ac:dyDescent="0.25">
      <c r="A36" s="232"/>
      <c r="B36" s="232"/>
      <c r="C36" s="237"/>
      <c r="D36" s="237"/>
      <c r="E36" s="237"/>
      <c r="F36" s="237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</row>
    <row r="37" spans="1:92" ht="15" hidden="1" customHeight="1" x14ac:dyDescent="0.25">
      <c r="A37" s="232"/>
      <c r="B37" s="236"/>
      <c r="C37" s="237"/>
      <c r="D37" s="237"/>
      <c r="E37" s="237"/>
      <c r="F37" s="237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</row>
    <row r="38" spans="1:92" ht="15" hidden="1" customHeight="1" x14ac:dyDescent="0.25">
      <c r="A38" s="232"/>
      <c r="B38" s="232"/>
      <c r="C38" s="237"/>
      <c r="D38" s="237"/>
      <c r="E38" s="237"/>
      <c r="F38" s="237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</row>
    <row r="39" spans="1:92" s="224" customFormat="1" ht="15" hidden="1" customHeight="1" x14ac:dyDescent="0.25">
      <c r="A39" s="238"/>
      <c r="B39" s="238"/>
      <c r="C39" s="241"/>
      <c r="D39" s="242"/>
      <c r="E39" s="242"/>
      <c r="F39" s="242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</row>
    <row r="40" spans="1:92" ht="15" hidden="1" customHeight="1" x14ac:dyDescent="0.25">
      <c r="A40" s="232"/>
      <c r="B40" s="232"/>
      <c r="C40" s="243"/>
      <c r="D40" s="243"/>
      <c r="E40" s="243"/>
      <c r="F40" s="243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</row>
    <row r="41" spans="1:92" ht="12.75" hidden="1" customHeight="1" x14ac:dyDescent="0.25">
      <c r="A41" s="232"/>
      <c r="B41" s="232"/>
      <c r="C41" s="243"/>
      <c r="D41" s="243"/>
      <c r="E41" s="243"/>
      <c r="F41" s="243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</row>
    <row r="42" spans="1:92" ht="12.75" hidden="1" customHeight="1" x14ac:dyDescent="0.25">
      <c r="A42" s="238"/>
      <c r="B42" s="232"/>
      <c r="C42" s="243"/>
      <c r="D42" s="243"/>
      <c r="E42" s="243"/>
      <c r="F42" s="243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</row>
    <row r="43" spans="1:92" ht="12.75" hidden="1" customHeight="1" x14ac:dyDescent="0.25">
      <c r="A43" s="232"/>
      <c r="B43" s="232"/>
      <c r="C43" s="232"/>
      <c r="D43" s="232"/>
      <c r="E43" s="232"/>
      <c r="F43" s="232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</row>
    <row r="44" spans="1:92" ht="12.75" hidden="1" customHeight="1" x14ac:dyDescent="0.25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</row>
    <row r="45" spans="1:92" ht="12.75" hidden="1" customHeight="1" x14ac:dyDescent="0.25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</row>
    <row r="46" spans="1:92" ht="12.75" hidden="1" customHeight="1" x14ac:dyDescent="0.25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</row>
    <row r="47" spans="1:92" ht="12.75" hidden="1" customHeight="1" x14ac:dyDescent="0.25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</row>
    <row r="48" spans="1:92" ht="12.75" hidden="1" customHeight="1" x14ac:dyDescent="0.25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</row>
    <row r="49" spans="1:92" ht="12.75" hidden="1" customHeight="1" x14ac:dyDescent="0.25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</row>
    <row r="50" spans="1:92" ht="12.75" hidden="1" customHeight="1" x14ac:dyDescent="0.25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</row>
    <row r="51" spans="1:92" ht="12.75" hidden="1" customHeight="1" x14ac:dyDescent="0.25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</row>
    <row r="52" spans="1:92" ht="12.75" hidden="1" customHeight="1" x14ac:dyDescent="0.25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4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4"/>
      <c r="CL52" s="214"/>
      <c r="CM52" s="214"/>
      <c r="CN52" s="214"/>
    </row>
    <row r="53" spans="1:92" ht="12.75" hidden="1" customHeight="1" x14ac:dyDescent="0.25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</row>
    <row r="54" spans="1:92" ht="12.75" hidden="1" customHeight="1" x14ac:dyDescent="0.25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</row>
    <row r="55" spans="1:92" ht="12.75" hidden="1" customHeight="1" x14ac:dyDescent="0.25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</row>
    <row r="56" spans="1:92" ht="12.75" hidden="1" customHeight="1" x14ac:dyDescent="0.25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BZ56" s="214"/>
      <c r="CA56" s="214"/>
      <c r="CB56" s="214"/>
      <c r="CC56" s="214"/>
      <c r="CD56" s="214"/>
      <c r="CE56" s="214"/>
      <c r="CF56" s="214"/>
      <c r="CG56" s="214"/>
      <c r="CH56" s="214"/>
      <c r="CI56" s="214"/>
      <c r="CJ56" s="214"/>
      <c r="CK56" s="214"/>
      <c r="CL56" s="214"/>
      <c r="CM56" s="214"/>
      <c r="CN56" s="214"/>
    </row>
    <row r="57" spans="1:92" ht="12.75" hidden="1" customHeight="1" x14ac:dyDescent="0.25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4"/>
      <c r="CN57" s="214"/>
    </row>
    <row r="58" spans="1:92" ht="12.75" hidden="1" customHeight="1" x14ac:dyDescent="0.25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4"/>
      <c r="CL58" s="214"/>
      <c r="CM58" s="214"/>
      <c r="CN58" s="214"/>
    </row>
    <row r="59" spans="1:92" ht="12.75" hidden="1" customHeight="1" x14ac:dyDescent="0.25">
      <c r="A59" s="21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4"/>
      <c r="CC59" s="214"/>
      <c r="CD59" s="214"/>
      <c r="CE59" s="214"/>
      <c r="CF59" s="214"/>
      <c r="CG59" s="214"/>
      <c r="CH59" s="214"/>
      <c r="CI59" s="214"/>
      <c r="CJ59" s="214"/>
      <c r="CK59" s="214"/>
      <c r="CL59" s="214"/>
      <c r="CM59" s="214"/>
      <c r="CN59" s="214"/>
    </row>
    <row r="60" spans="1:92" ht="12.75" hidden="1" customHeight="1" x14ac:dyDescent="0.25">
      <c r="A60" s="214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</row>
    <row r="61" spans="1:92" ht="12.75" hidden="1" customHeight="1" x14ac:dyDescent="0.25">
      <c r="A61" s="214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</row>
    <row r="62" spans="1:92" ht="12.75" hidden="1" customHeight="1" x14ac:dyDescent="0.25">
      <c r="A62" s="214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</row>
    <row r="63" spans="1:92" ht="12.75" hidden="1" customHeight="1" x14ac:dyDescent="0.25">
      <c r="A63" s="214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</row>
    <row r="64" spans="1:92" ht="12.75" hidden="1" customHeight="1" x14ac:dyDescent="0.25">
      <c r="A64" s="214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</row>
    <row r="65" spans="1:92" ht="12.75" hidden="1" customHeight="1" x14ac:dyDescent="0.25">
      <c r="A65" s="214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</row>
    <row r="66" spans="1:92" ht="12.75" hidden="1" customHeight="1" x14ac:dyDescent="0.25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</row>
    <row r="67" spans="1:92" ht="12.75" hidden="1" customHeight="1" x14ac:dyDescent="0.25">
      <c r="A67" s="214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</row>
    <row r="68" spans="1:92" ht="12.75" hidden="1" customHeight="1" x14ac:dyDescent="0.25">
      <c r="A68" s="214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</row>
    <row r="69" spans="1:92" ht="12.75" hidden="1" customHeight="1" x14ac:dyDescent="0.25">
      <c r="A69" s="214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</row>
    <row r="70" spans="1:92" ht="12.75" hidden="1" customHeight="1" x14ac:dyDescent="0.25">
      <c r="A70" s="214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</row>
    <row r="71" spans="1:92" ht="12.75" hidden="1" customHeight="1" x14ac:dyDescent="0.25">
      <c r="A71" s="214"/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4"/>
      <c r="BT71" s="214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</row>
    <row r="72" spans="1:92" ht="12.75" hidden="1" customHeight="1" x14ac:dyDescent="0.25">
      <c r="A72" s="214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</row>
    <row r="73" spans="1:92" ht="12.75" hidden="1" customHeight="1" x14ac:dyDescent="0.25">
      <c r="A73" s="214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</row>
    <row r="74" spans="1:92" ht="12.75" hidden="1" customHeight="1" x14ac:dyDescent="0.25">
      <c r="A74" s="214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</row>
    <row r="75" spans="1:92" ht="12.75" hidden="1" customHeight="1" x14ac:dyDescent="0.25">
      <c r="A75" s="214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</row>
    <row r="76" spans="1:92" ht="12.75" hidden="1" customHeight="1" x14ac:dyDescent="0.25">
      <c r="A76" s="214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</row>
    <row r="77" spans="1:92" ht="12.75" hidden="1" customHeight="1" x14ac:dyDescent="0.25">
      <c r="A77" s="214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</row>
    <row r="78" spans="1:92" ht="12.75" hidden="1" customHeight="1" x14ac:dyDescent="0.25">
      <c r="A78" s="214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</row>
    <row r="79" spans="1:92" ht="12.75" hidden="1" customHeight="1" x14ac:dyDescent="0.25">
      <c r="A79" s="214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</row>
    <row r="80" spans="1:92" ht="12.75" hidden="1" customHeight="1" x14ac:dyDescent="0.25">
      <c r="A80" s="214"/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</row>
    <row r="81" spans="1:92" ht="12.75" hidden="1" customHeight="1" x14ac:dyDescent="0.25">
      <c r="A81" s="214"/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214"/>
      <c r="CK81" s="214"/>
      <c r="CL81" s="214"/>
      <c r="CM81" s="214"/>
      <c r="CN81" s="214"/>
    </row>
    <row r="82" spans="1:92" ht="12.75" hidden="1" customHeight="1" x14ac:dyDescent="0.25">
      <c r="A82" s="214"/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4"/>
      <c r="BN82" s="214"/>
      <c r="BO82" s="214"/>
      <c r="BP82" s="214"/>
      <c r="BQ82" s="214"/>
      <c r="BR82" s="214"/>
      <c r="BS82" s="214"/>
      <c r="BT82" s="214"/>
      <c r="BU82" s="214"/>
      <c r="BV82" s="214"/>
      <c r="BW82" s="214"/>
      <c r="BX82" s="214"/>
      <c r="BY82" s="214"/>
      <c r="BZ82" s="214"/>
      <c r="CA82" s="214"/>
      <c r="CB82" s="214"/>
      <c r="CC82" s="214"/>
      <c r="CD82" s="214"/>
      <c r="CE82" s="214"/>
      <c r="CF82" s="214"/>
      <c r="CG82" s="214"/>
      <c r="CH82" s="214"/>
      <c r="CI82" s="214"/>
      <c r="CJ82" s="214"/>
      <c r="CK82" s="214"/>
      <c r="CL82" s="214"/>
      <c r="CM82" s="214"/>
      <c r="CN82" s="214"/>
    </row>
    <row r="83" spans="1:92" ht="12.75" hidden="1" customHeight="1" x14ac:dyDescent="0.25">
      <c r="A83" s="214"/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4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</row>
    <row r="84" spans="1:92" ht="12.75" hidden="1" customHeight="1" x14ac:dyDescent="0.25">
      <c r="A84" s="214"/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4"/>
      <c r="BN84" s="214"/>
      <c r="BO84" s="214"/>
      <c r="BP84" s="214"/>
      <c r="BQ84" s="214"/>
      <c r="BR84" s="214"/>
      <c r="BS84" s="214"/>
      <c r="BT84" s="214"/>
      <c r="BU84" s="214"/>
      <c r="BV84" s="214"/>
      <c r="BW84" s="214"/>
      <c r="BX84" s="214"/>
      <c r="BY84" s="214"/>
      <c r="BZ84" s="214"/>
      <c r="CA84" s="214"/>
      <c r="CB84" s="214"/>
      <c r="CC84" s="214"/>
      <c r="CD84" s="214"/>
      <c r="CE84" s="214"/>
      <c r="CF84" s="214"/>
      <c r="CG84" s="214"/>
      <c r="CH84" s="214"/>
      <c r="CI84" s="214"/>
      <c r="CJ84" s="214"/>
      <c r="CK84" s="214"/>
      <c r="CL84" s="214"/>
      <c r="CM84" s="214"/>
      <c r="CN84" s="214"/>
    </row>
    <row r="85" spans="1:92" ht="12.75" hidden="1" customHeight="1" x14ac:dyDescent="0.25">
      <c r="A85" s="214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4"/>
      <c r="BN85" s="214"/>
      <c r="BO85" s="214"/>
      <c r="BP85" s="214"/>
      <c r="BQ85" s="214"/>
      <c r="BR85" s="214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</row>
    <row r="86" spans="1:92" ht="12.75" hidden="1" customHeight="1" x14ac:dyDescent="0.25">
      <c r="A86" s="214"/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4"/>
      <c r="BN86" s="214"/>
      <c r="BO86" s="214"/>
      <c r="BP86" s="214"/>
      <c r="BQ86" s="214"/>
      <c r="BR86" s="214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4"/>
      <c r="CK86" s="214"/>
      <c r="CL86" s="214"/>
      <c r="CM86" s="214"/>
      <c r="CN86" s="214"/>
    </row>
    <row r="87" spans="1:92" ht="12.75" hidden="1" customHeight="1" x14ac:dyDescent="0.25">
      <c r="A87" s="214"/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4"/>
      <c r="BN87" s="214"/>
      <c r="BO87" s="214"/>
      <c r="BP87" s="214"/>
      <c r="BQ87" s="214"/>
      <c r="BR87" s="214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</row>
    <row r="88" spans="1:92" ht="12.75" hidden="1" customHeight="1" x14ac:dyDescent="0.25">
      <c r="A88" s="214"/>
      <c r="B88" s="214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  <c r="BI88" s="214"/>
      <c r="BJ88" s="214"/>
      <c r="BK88" s="214"/>
      <c r="BL88" s="214"/>
      <c r="BM88" s="214"/>
      <c r="BN88" s="214"/>
      <c r="BO88" s="214"/>
      <c r="BP88" s="214"/>
      <c r="BQ88" s="214"/>
      <c r="BR88" s="214"/>
      <c r="BS88" s="214"/>
      <c r="BT88" s="214"/>
      <c r="BU88" s="214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4"/>
      <c r="CG88" s="214"/>
      <c r="CH88" s="214"/>
      <c r="CI88" s="214"/>
      <c r="CJ88" s="214"/>
      <c r="CK88" s="214"/>
      <c r="CL88" s="214"/>
      <c r="CM88" s="214"/>
      <c r="CN88" s="214"/>
    </row>
    <row r="89" spans="1:92" ht="12.75" hidden="1" customHeight="1" x14ac:dyDescent="0.25">
      <c r="A89" s="214"/>
      <c r="B89" s="214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  <c r="BI89" s="214"/>
      <c r="BJ89" s="214"/>
      <c r="BK89" s="214"/>
      <c r="BL89" s="214"/>
      <c r="BM89" s="214"/>
      <c r="BN89" s="214"/>
      <c r="BO89" s="214"/>
      <c r="BP89" s="214"/>
      <c r="BQ89" s="214"/>
      <c r="BR89" s="214"/>
      <c r="BS89" s="214"/>
      <c r="BT89" s="214"/>
      <c r="BU89" s="214"/>
      <c r="BV89" s="214"/>
      <c r="BW89" s="214"/>
      <c r="BX89" s="214"/>
      <c r="BY89" s="214"/>
      <c r="BZ89" s="214"/>
      <c r="CA89" s="214"/>
      <c r="CB89" s="214"/>
      <c r="CC89" s="214"/>
      <c r="CD89" s="214"/>
      <c r="CE89" s="214"/>
      <c r="CF89" s="214"/>
      <c r="CG89" s="214"/>
      <c r="CH89" s="214"/>
      <c r="CI89" s="214"/>
      <c r="CJ89" s="214"/>
      <c r="CK89" s="214"/>
      <c r="CL89" s="214"/>
      <c r="CM89" s="214"/>
      <c r="CN89" s="214"/>
    </row>
    <row r="90" spans="1:92" ht="12.75" hidden="1" customHeight="1" x14ac:dyDescent="0.25">
      <c r="A90" s="214"/>
      <c r="B90" s="214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4"/>
      <c r="BU90" s="214"/>
      <c r="BV90" s="214"/>
      <c r="BW90" s="214"/>
      <c r="BX90" s="214"/>
      <c r="BY90" s="214"/>
      <c r="BZ90" s="214"/>
      <c r="CA90" s="214"/>
      <c r="CB90" s="214"/>
      <c r="CC90" s="214"/>
      <c r="CD90" s="214"/>
      <c r="CE90" s="214"/>
      <c r="CF90" s="214"/>
      <c r="CG90" s="214"/>
      <c r="CH90" s="214"/>
      <c r="CI90" s="214"/>
      <c r="CJ90" s="214"/>
      <c r="CK90" s="214"/>
      <c r="CL90" s="214"/>
      <c r="CM90" s="214"/>
      <c r="CN90" s="214"/>
    </row>
    <row r="91" spans="1:92" ht="12.75" hidden="1" customHeight="1" x14ac:dyDescent="0.25">
      <c r="A91" s="214"/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4"/>
      <c r="BN91" s="214"/>
      <c r="BO91" s="214"/>
      <c r="BP91" s="214"/>
      <c r="BQ91" s="214"/>
      <c r="BR91" s="214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4"/>
      <c r="CD91" s="214"/>
      <c r="CE91" s="214"/>
      <c r="CF91" s="214"/>
      <c r="CG91" s="214"/>
      <c r="CH91" s="214"/>
      <c r="CI91" s="214"/>
      <c r="CJ91" s="214"/>
      <c r="CK91" s="214"/>
      <c r="CL91" s="214"/>
      <c r="CM91" s="214"/>
      <c r="CN91" s="214"/>
    </row>
    <row r="92" spans="1:92" ht="12.75" hidden="1" customHeight="1" x14ac:dyDescent="0.25"/>
    <row r="93" spans="1:92" ht="12.75" hidden="1" customHeight="1" x14ac:dyDescent="0.25"/>
    <row r="94" spans="1:92" ht="13.2" x14ac:dyDescent="0.25"/>
  </sheetData>
  <mergeCells count="1">
    <mergeCell ref="C2:G2"/>
  </mergeCells>
  <conditionalFormatting sqref="C40:F42 C28:F33 C36:F37 C4:G21">
    <cfRule type="cellIs" dxfId="36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Rönnbacka Mats NR/OEM-Ö</cp:lastModifiedBy>
  <cp:lastPrinted>2015-09-14T11:54:30Z</cp:lastPrinted>
  <dcterms:created xsi:type="dcterms:W3CDTF">2013-04-08T12:55:08Z</dcterms:created>
  <dcterms:modified xsi:type="dcterms:W3CDTF">2021-01-27T09:24:09Z</dcterms:modified>
</cp:coreProperties>
</file>